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 - Itens" sheetId="1" r:id="rId1"/>
    <sheet name="Dados" sheetId="2" r:id="rId2"/>
  </sheets>
  <definedNames>
    <definedName name="_xlnm._FilterDatabase" localSheetId="0" hidden="1">'Quadro de Preços - Itens'!$A$11:$H$101</definedName>
    <definedName name="_xlfn.BAHTTEXT" hidden="1">#NAME?</definedName>
    <definedName name="_xlnm.Print_Titles" localSheetId="0">'Quadro de Preços - Itens'!$1:$12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I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I9" authorId="0">
      <text>
        <r>
          <rPr>
            <b/>
            <sz val="8"/>
            <rFont val="Tahoma"/>
            <family val="0"/>
          </rPr>
          <t>Configuração da Página:</t>
        </r>
        <r>
          <rPr>
            <sz val="8"/>
            <rFont val="Tahoma"/>
            <family val="0"/>
          </rPr>
          <t xml:space="preserve">
Esta página está configurada para papel A4. Os cabeçalhos se repetirão automaticamente.</t>
        </r>
      </text>
    </comment>
    <comment ref="F12" authorId="0">
      <text>
        <r>
          <rPr>
            <b/>
            <sz val="8"/>
            <rFont val="Tahoma"/>
            <family val="0"/>
          </rPr>
          <t xml:space="preserve">Valor Unitário Máximo:
</t>
        </r>
        <r>
          <rPr>
            <sz val="8"/>
            <rFont val="Tahoma"/>
            <family val="2"/>
          </rPr>
          <t xml:space="preserve">Se o VALOR UNITÁRIO PROPOSTO informado for maior que o VALOR UNITÁRIO MÁXIMO, aparecerá a palavra "ACIMA" no VALOR TOTAL. Neste caso, informe um valor igual ou menor que o VALOR UNITÁRIO MÁXIMO ou informe NC (Item Não Cotado) no campo VALOR UNITÁRIO PROPOSTO.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<sst xmlns="http://schemas.openxmlformats.org/spreadsheetml/2006/main" count="264" uniqueCount="170">
  <si>
    <t>Secretaria Municipal de Obras</t>
  </si>
  <si>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</si>
  <si>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</si>
  <si>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</si>
  <si>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</si>
  <si>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</si>
  <si>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</si>
  <si>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</si>
  <si>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</si>
  <si>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</si>
  <si>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</si>
  <si>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</si>
  <si>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</si>
  <si>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</si>
  <si>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</si>
  <si>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</si>
  <si>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</si>
  <si>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</si>
  <si>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</si>
  <si>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</si>
  <si>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Contrato: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</si>
  <si>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</si>
  <si>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</si>
  <si>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</si>
  <si>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</si>
  <si>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</si>
  <si>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</si>
  <si>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</si>
  <si>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</si>
  <si>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</si>
  <si>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Subtotal&gt;&gt;</t>
  </si>
  <si>
    <t>A prestação dos serviços do objeto desta licitação deverá iniciar a partir da data de celebração do contrato pertinente, após emissão da Ordem de Serviço, conforme cronograma estabelecido em conjunto com o engenheiro da Prefeitura Municipal de Sumidouro;</t>
  </si>
  <si>
    <t>1.1</t>
  </si>
  <si>
    <t>VALOR ESTIMADO:</t>
  </si>
  <si>
    <t>M3</t>
  </si>
  <si>
    <t>O pagamento à firma contratada será efetuado por medição e documento comprovando o cumprimento das obrigações Contratuais, enviados pelo Secretário Municipal de Obras, Transporte e Serviços Públicos desta Prefeitura acompanhada de Nota Fiscal para aprovação e liberação.</t>
  </si>
  <si>
    <t>M2</t>
  </si>
  <si>
    <t>1.2</t>
  </si>
  <si>
    <t>UN</t>
  </si>
  <si>
    <t>SINALIZAÇÃO VIÁRIA</t>
  </si>
  <si>
    <t>1.3</t>
  </si>
  <si>
    <t>1.4</t>
  </si>
  <si>
    <t>Representante:</t>
  </si>
  <si>
    <t>CPF:</t>
  </si>
  <si>
    <t>Enquadramento:</t>
  </si>
  <si>
    <t>Prazo:</t>
  </si>
  <si>
    <t>PLACA DE INDICAÇÃO DE OBRA PÚBLICA</t>
  </si>
  <si>
    <t>Código</t>
  </si>
  <si>
    <t>1.2.2.</t>
  </si>
  <si>
    <t>TXKM</t>
  </si>
  <si>
    <t>1.3.1.</t>
  </si>
  <si>
    <t>1.3.2.</t>
  </si>
  <si>
    <t>ADMINISTRAÇÃO LOCAL</t>
  </si>
  <si>
    <t>ANEXO I - QUADRO DE PROPOSTAS</t>
  </si>
  <si>
    <t>PAREDE DE MADEIRA COMPENSADA PARA CONSTRUÇÃO TEMPORÁRIA EM CHAPA SIMPLES, EXTERNA, COM ÁREA LÍQUIDA MAIOR OU IGUAL A 6 M², SEM VÃO. AF_05/2018</t>
  </si>
  <si>
    <t>TRAMA DE MADEIRA COMPOSTA POR TERÇAS PARA TELHADOS DE ATÉ 2 ÁGUAS PARA TELHA ONDULADA DE FIBROCIMENTO, METÁLICA, PLÁSTICA OU TERMOACÚSTICA, INCLUSO TRANSPORTE VERTICAL. AF_07/2019</t>
  </si>
  <si>
    <t>TELHAMENTO COM TELHA ONDULADA DE FIBROCIMENTO E = 6 MM, COM RECOBRIMENTO LATERAL DE 1 1/4 DE ONDA PARA TELHADO COM INCLINAÇÃO MÁXIMA DE 10°, COM ATÉ 2 ÁGUAS, INCLUSO IÇAMENTO. AF_07/2019</t>
  </si>
  <si>
    <t>LOCAÇÃO DE REDE DE ÁGUA OU ESGOTO. AF_10/2018</t>
  </si>
  <si>
    <t>M</t>
  </si>
  <si>
    <t>TUBO DE CONCRETO (SIMPLES) PARA REDES COLETORAS DE ÁGUAS PLUVIAIS, DIÂMETRO DE 300 MM, JUNTA RÍGIDA, INSTALADO EM LOCAL COM BAIXO NÍVEL DE INTERFERÊNCIAS - FORNECIMENTO E ASSENTAMENTO. AF_12/2015</t>
  </si>
  <si>
    <t>TUBO DE CONCRETO PARA REDES COLETORAS DE ÁGUAS PLUVIAIS, DIÂMETRO DE 400 MM, JUNTA RÍGIDA, INSTALADO EM LOCAL COM BAIXO NÍVEL DE INTERFERÊNCIAS - FORNECIMENTO E ASSENTAMENTO. AF_12/2015</t>
  </si>
  <si>
    <t>TUBO DE CONCRETO PARA REDES COLETORAS DE ÁGUAS PLUVIAIS, DIÂMETRO DE 600 MM, JUNTA RÍGIDA, INSTALADO EM LOCAL COM BAIXO NÍVEL DE INTERFERÊNCIAS - FORNECIMENTO E ASSENTAMENTO. AF_12/2015</t>
  </si>
  <si>
    <t>LASTRO COM MATERIAL GRANULAR (AREIA MÉDIA), APLICADO EM PISOS OU LAJES SOBRE SOLO, ESPESSURA DE *10 CM*. AF_07/2019</t>
  </si>
  <si>
    <t>TAMPA CIRCULAR PARA ESGOTO E DRENAGEM, EM FERRO FUNDIDO, DIÂMETRO INTERNO = 0,6 M. AF_12/2020</t>
  </si>
  <si>
    <t>CAIXA PARA BOCA DE LOBO SIMPLES RETANGULAR, EM CONCRETO PRÉ-MOLDADO, DIMENSÕES INTERNAS: 0,6X1,0X1,2 M. AF_12/2020</t>
  </si>
  <si>
    <t>20.029.0001-A</t>
  </si>
  <si>
    <t>REGULARIZAÇÃO E COMPACTAÇÃO DE SUBLEITO DE SOLO  PREDOMINANTEMENTE ARGILOSO. AF_11/2019</t>
  </si>
  <si>
    <t>PAVIMENTAÇÃO</t>
  </si>
  <si>
    <t>LOCAÇÃO DE PAVIMENTAÇÃO. AF_10/2018</t>
  </si>
  <si>
    <t>ASSENTAMENTO DE GUIA (MEIO-FIO) EM TRECHO RETO, CONFECCIONADA EM CONCRETO PRÉ-FABRICADO, DIMENSÕES 100X15X13X30 CM (COMPRIMENTO X BASE INFERIOR X BASE SUPERIOR X ALTURA), PARA VIAS URBANAS (USO VIÁRIO). AF_06/2016</t>
  </si>
  <si>
    <t>ASSENTAMENTO DE GUIA (MEIO-FIO) EM TRECHO CURVO, CONFECCIONADA EM CONCRETO PRÉ-FABRICADO, DIMENSÕES 100X15X13X30 CM (COMPRIMENTO X BASE INFERIOR X BASE SUPERIOR X ALTURA), PARA VIAS URBANAS (USO VIÁRIO). AF_06/2016</t>
  </si>
  <si>
    <t>EXECUÇÃO DE SARJETA DE CONCRETO USINADO, MOLDADA  IN LOCO  EM TRECHO RETO, 30 CM BASE X 15 CM ALTURA. AF_06/2016</t>
  </si>
  <si>
    <t>EXECUÇÃO DE SARJETA DE CONCRETO USINADO, MOLDADA  IN LOCO  EM TRECHO CURVO, 30 CM BASE X 15 CM ALTURA. AF_06/2016</t>
  </si>
  <si>
    <t>EXECUÇÃO DE PAVIMENTO EM PARALELEPÍPEDOS, REJUNTAMENTO COM PÓ DE PEDRA. AF_05/2020</t>
  </si>
  <si>
    <t>20.026.0007-A</t>
  </si>
  <si>
    <t>RUA CARLOS EDUARDO OLIVEIRA DE OLIVEIRA</t>
  </si>
  <si>
    <t>CANTEIRO DE OBRAS</t>
  </si>
  <si>
    <t>1.1.1.</t>
  </si>
  <si>
    <t>1.1.2.</t>
  </si>
  <si>
    <t>1.1.3.</t>
  </si>
  <si>
    <t>1.1.4.</t>
  </si>
  <si>
    <t>1.1.5.</t>
  </si>
  <si>
    <t>DRENAGEM - MOVIMENTAÇÃO DE TERRA</t>
  </si>
  <si>
    <t>1.2.1.</t>
  </si>
  <si>
    <t>1.2.3.</t>
  </si>
  <si>
    <t>ESCAVAÇÃO MANUAL DE VALA COM PROFUNDIDADE MENOR OU IGUAL A 1,30 M. AF_02/2021</t>
  </si>
  <si>
    <t>1.2.4.</t>
  </si>
  <si>
    <t>REATERRO MECANIZADO DE VALA COM RETROESCAVADEIRA (CAPACIDADE DA CAÇAMBA DA RETRO: 0,26 M³ / POTÊNCIA: 88 HP), LARGURA DE 0,8 A 1,5 M, PROFUNDIDADE ATÉ 1,5 M, COM SOLO DE 1ª CATEGORIA EM LOCAIS COM ALTO NÍVEL DE INTERFERÊNCIA. AF_04/2016</t>
  </si>
  <si>
    <t>1.2.5.</t>
  </si>
  <si>
    <t>CARGA, MANOBRA E DESCARGA DE SOLOS E MATERIAIS GRANULARES EM CAMINHÃO BASCULANTE 10 M³ - CARGA COM PÁ CARREGADEIRA (CAÇAMBA DE 1,7 A 2,8 M³ / 128 HP) E DESCARGA LIVRE (UNIDADE: M3). AF_07/2020</t>
  </si>
  <si>
    <t>1.2.6.</t>
  </si>
  <si>
    <t>TRANSPORTE COM CAMINHÃO BASCULANTE DE 10 M³, EM VIA URBANA EM LEITO NATURAL (UNIDADE: M3XKM). AF_07/2020</t>
  </si>
  <si>
    <t>M3XKM</t>
  </si>
  <si>
    <t>DRENAGEM - DISPOSITIVOS</t>
  </si>
  <si>
    <t>1.3.3.</t>
  </si>
  <si>
    <t>1.3.4.</t>
  </si>
  <si>
    <t>1.3.5.</t>
  </si>
  <si>
    <t>1.3.6.</t>
  </si>
  <si>
    <t>1.3.7.</t>
  </si>
  <si>
    <t>BOCA PARA BUEIRO SIMPLES TUBULAR D = 60 CM EM CONCRETO, ALAS COM ESCONSIDADE DE 0°, INCLUINDO FÔRMAS E MATERIAIS. AF_07/2021</t>
  </si>
  <si>
    <t>1.3.8.</t>
  </si>
  <si>
    <t>BOCA PARA BUEIRO SIMPLES TUBULAR D = 100 CM EM CONCRETO, ALAS COM ESCONSIDADE DE 0°, INCLUINDO FÔRMAS E MATERIAIS. AF_07/2021</t>
  </si>
  <si>
    <t>1.3.9.</t>
  </si>
  <si>
    <t>1.3.10.</t>
  </si>
  <si>
    <t>1.3.11.</t>
  </si>
  <si>
    <t>PAVIMENTAÇÃO - MOVIMENTAÇÃO DE TERRA</t>
  </si>
  <si>
    <t>1.4.1.</t>
  </si>
  <si>
    <t>1.4.2.</t>
  </si>
  <si>
    <t>REATERRO MANUAL APILOADO COM SOQUETE. AF_10/2017</t>
  </si>
  <si>
    <t>1.5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</si>
  <si>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</si>
  <si>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</si>
  <si>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</si>
  <si>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</si>
  <si>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</si>
  <si>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</si>
  <si>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</si>
  <si>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</si>
  <si>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1.6</t>
  </si>
  <si>
    <t>1.6.1.</t>
  </si>
  <si>
    <t>PLACA DE SINALIZAÇÃO VIÁRIA, COM DIÂMETRO APROXIMADO DE 50 CM, FIXADA EM TUBO GALVANIZADO</t>
  </si>
  <si>
    <t>1.6.2.</t>
  </si>
  <si>
    <t>PLACA PARA INDICAÇÃO DE LOGRADOUROS EM ACO ESMALTADA MEDINDO 45 CM X 20 CM, FIXADA EM TUBO GALVANIZADO</t>
  </si>
  <si>
    <t>1.7.1.</t>
  </si>
  <si>
    <t>1.7</t>
  </si>
  <si>
    <t>Total&gt;&gt;</t>
  </si>
  <si>
    <t>RECAPEAMENTO DA RUA JOÃO FAUSTINO</t>
  </si>
  <si>
    <t>LASTRO DE CONCRETO MAGRO, APLICADO EM PISOS, LAJES SOBRE SOLO OU RADIERS, ESPESSURA DE 3 CM. AF_07/2016</t>
  </si>
  <si>
    <t>1.1.6.</t>
  </si>
  <si>
    <t>TRANSPORTE COM CAMINHÃO CARROCERIA COM GUINDAUTO (MUNCK),  MOMENTO MÁXIMO DE CARGA 11,7 TM, EM VIA URBANA PAVIMENTADA, DMT ATÉ 30KM (UNIDADE: TXKM). AF_07/2020</t>
  </si>
  <si>
    <t>1.1.7.</t>
  </si>
  <si>
    <t>TRANSPORTE COM CAMINHÃO CARROCERIA COM GUINDAUTO (MUNCK),  MOMENTO MÁXIMO DE CARGA 11,7 TM, EM VIA URBANA PAVIMENTADA, ADICIONAL PARA DMT EXCEDENTE A 30 KM (UNIDADE: TXKM). AF_07/2020</t>
  </si>
  <si>
    <t>PAVIMENTAÇÃO ASFÁLTICA</t>
  </si>
  <si>
    <t>TRANSPORTE COM CAMINHÃO TANQUE DE TRANSPORTE DE MATERIAL ASFÁLTICO DE 30000 L, EM VIA URBANA PAVIMENTADA, DMT ATÉ 30KM (UNIDADE: TXKM). AF_07/2020</t>
  </si>
  <si>
    <t>TRANSPORTE COM CAMINHÃO TANQUE DE TRANSPORTE DE MATERIAL ASFÁLTICO DE 30000 L, EM VIA URBANA PAVIMENTADA, ADICIONAL PARA DMT EXCEDENTE A 30 KM (UNIDADE: TXKM). AF_07/2020</t>
  </si>
  <si>
    <t>EXECUÇÃO DE PAVIMENTO COM APLICAÇÃO DE CONCRETO ASFÁLTICO, CAMADA DE ROLAMENTO - EXCLUSIVE CARGA E TRANSPORTE. AF_11/2019</t>
  </si>
  <si>
    <t>TRANSPORTE COM CAMINHÃO BASCULANTE DE 10 M³, EM VIA URBANA PAVIMENTADA, DMT ATÉ 30 KM (UNIDADE: TXKM). AF_07/2020</t>
  </si>
  <si>
    <t>TRANSPORTE COM CAMINHÃO BASCULANTE DE 10 M³, EM VIA URBANA PAVIMENTADA, ADICIONAL PARA DMT EXCEDENTE A 30 KM (UNIDADE: TXKM). AF_07/2020</t>
  </si>
  <si>
    <t>1.2.7.</t>
  </si>
  <si>
    <t>1.2.8.</t>
  </si>
  <si>
    <t>1.2.9.</t>
  </si>
  <si>
    <t>1.2.10.</t>
  </si>
  <si>
    <t>AD 14.10.0050</t>
  </si>
  <si>
    <t>1.2.11.</t>
  </si>
  <si>
    <t>AD 14.10.0300</t>
  </si>
  <si>
    <t>PINTURA DE EIXO VIÁRIO SOBRE ASFALTO COM TINTA RETRORREFLETIVA A BASE DE RESINA ACRÍLICA COM MICROESFERAS DE VIDRO, APLICAÇÃO MECÂNICA COM DEMARCADORA AUTOPROPELIDA. AF_05/2021</t>
  </si>
  <si>
    <t>PAR DE PLACAS PARA IDENTIFICAÇÃO DE LOGRADOUROS EM ACO ESMALTADA MEDINDO 45 CM X 20 CM, FIXADA EM TUBO GALVANIZADO</t>
  </si>
  <si>
    <t>MENOR PREÇO GLOBAL POR LOTE</t>
  </si>
  <si>
    <t>A prestação dos serviços do objeto desta licitação deverá iniciar após assinatura de pertinente contrato, a partir da data de emissão da Ordem de Serviço para o período estimado de 6 (seis) meses para a pavimentação da Rua Carlos Eduardo Gouveia de Oliveira e 4 (quatro) meses para o recapeamento da Rua João Faustino Lopes, conforme cronograma estabelecido em conjunto com o engenheiro da Prefeitura Municipal de Sumidouro;</t>
  </si>
  <si>
    <t>Nº 1601.1545100531.181-4490.51.00-17000000
Nº 1601.1545100531.181-4490.51.00-15010000</t>
  </si>
  <si>
    <t>TOMADA DE PREÇOS Nº 002/2023</t>
  </si>
  <si>
    <t>PROCESSO ADMINISTRATIVO Nº 0916/2023 de 16/03/2023</t>
  </si>
  <si>
    <t>Homologação: __/__/2023</t>
  </si>
  <si>
    <t>Previsão Publicação: __/__/2023</t>
  </si>
  <si>
    <t>Prazo do Contrato: 12 (doze) meses a contar de sua assinatura.</t>
  </si>
  <si>
    <t>CONCRETAGEM DE RADIER, PISO DE CONCRETO OU LAJE SOBRE SOLO, FCK 30 MPA - LANÇAMENTO, ADENSAMENTO E ACABAMENTO. AF_09/2021</t>
  </si>
  <si>
    <t>ESCAVAÇÃO MECANIZADA DE VALA COM PROFUNDIDADE ATÉ 1,5 M (MÉDIA MONTANTE E JUSANTE/UMA COMPOSIÇÃO POR TRECHO), RETROESCAV. (0,26 M3), LARGURA DE 0,8 M A 1,5 M, EM SOLO DE 1A CATEGORIA, LOCAIS COM BAIXO NÍVEL DE INTERFERÊNCIA. AF_02/2021</t>
  </si>
  <si>
    <t>BASE PARA POÇO DE VISITA CIRCULAR PARA DRENAGEM, EM CONCRETO PRÉ-MOLDADO, DIÂMETRO INTERNO = 1,50 M, PROFUNDIDADE = 1,35 M, EXCLUINDO TAMPÃO. AF_12/2020_PA</t>
  </si>
  <si>
    <t>DESCIDA D'AGUA,EM DEGRAUS,FORMA RETANGULAR EM CONCRETO ARMADO,FUNDO LISO,MEDINDO 0,70M DE BASE E 0,30M DE ALTURA,INCLUSIVE VIGAS TRANSVERSAIS DE ANCORAGEM NO SOLO A CADA 5,00M,DEGRAUS COM MEDIDAS COERENTES COM A INCLINACAO DO TERRENO,MEDIDA PELO SEU COMPRIMENTO REAL(DA CAIXA COLETORA AO DISSIPADOR DE ENERGIA),FORNECIMENTO DOS MATERIAIS E ESCAVACAO CONCRETO FCK 15MPA</t>
  </si>
  <si>
    <t>DISSIPADOR DE ENERGIA EM PEDRA ARGAMASSADA,INCLUSIVE MATERIAIS DE ESCAVACAO,MEDIDO POR VOLUME DE PEDRA ARGAMASSADA</t>
  </si>
  <si>
    <t>EXECUÇÃO DE PASSEIO (CALÇADA) OU PISO DE CONCRETO COM CONCRETO MOLDADO IN LOCO, USINADO, ACABAMENTO CONVENCIONAL, NÃO ARMADO. AF_08/2022</t>
  </si>
  <si>
    <t>08.026.0002-A</t>
  </si>
  <si>
    <t>PINTURA DE LIGACAO,DE ACORDO COM AS "INSTRUCOES PARA EXECUCAO",DO DER-RJ</t>
  </si>
  <si>
    <t xml:space="preserve"> CARGA E DESCARGA DE EQUIPAMENTOS PESADOS EM CARRETAS, EXCLUSIVE O CUSTO HORARIO DO EQUIPAMENTO, DURANTE A OPERACAO.(DESONERADO)</t>
  </si>
  <si>
    <t>T</t>
  </si>
  <si>
    <t xml:space="preserve"> TRANSPORTE DE EQUIPAMENTOS PESADOS EM CARRETAS, EXCLUSIVE A CARGA E DESCARGA E O CUSTO HORARIO DOS EQUIPAMENTOS TRANSPORTADOS.(DESONERADO)</t>
  </si>
  <si>
    <t>Abertura das Propostas: 14/04/2023 às 10:00hs</t>
  </si>
  <si>
    <t>LOTE 01</t>
  </si>
  <si>
    <t>LOTE 02</t>
  </si>
  <si>
    <t>SERVIÇOS DE PAVIMENTAÇÃO E DRENAGEM DA RUA CARLOS EDUARDO GOUVEIA DE OLIVEIRA E RECAPEAMENTO ASFÁLTICO DA RUA JOÃO FAUSTINO LOPES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</si>
</sst>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&quot;R$&quot;* #,##0_);_(&quot;R$&quot;* \(#,##0\);_(&quot;R$&quot;* &quot;-&quot;_);_(@_)"/>
    <numFmt numFmtId="168" formatCode="_(&quot;R$&quot;* #,##0.00_);_(&quot;R$&quot;* \(#,##0.00\);_(&quot;R$&quot;* &quot;-&quot;??_);_(@_)"/>
    <numFmt numFmtId="169" formatCode="&quot;R$ &quot;#,##0.00"/>
    <numFmt numFmtId="170" formatCode="00"/>
    <numFmt numFmtId="171" formatCode="#,##0.00#"/>
    <numFmt numFmtId="172" formatCode="0.00#"/>
    <numFmt numFmtId="173" formatCode="_(&quot;R$ &quot;* #,##0.00_);_(&quot;R$ &quot;* \(#,##0.00\);_(&quot;R$ &quot;* \-??_);_(@_)"/>
    <numFmt numFmtId="174" formatCode="_-* #,##0.00_-;\-* #,##0.00_-;_-* \-??_-;_-@_-"/>
    <numFmt numFmtId="175" formatCode="_(* #,##0.00_);_(* \(#,##0.00\);_(* \-??_);_(@_)"/>
    <numFmt numFmtId="176" formatCode="_-&quot;R$ &quot;* #,##0.00_-;&quot;-R$ &quot;* #,##0.00_-;_-&quot;R$ &quot;* \-??_-;_-@_-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6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/>
      <top style="hair">
        <color indexed="23"/>
      </top>
      <bottom style="hair">
        <color indexed="23"/>
      </bottom>
    </border>
    <border>
      <left>
        <color indexed="63"/>
      </left>
      <right style="hair"/>
      <top>
        <color indexed="6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 style="hair">
        <color indexed="55"/>
      </left>
      <right style="hair"/>
      <top style="hair">
        <color indexed="2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23"/>
      </top>
      <bottom style="hair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/>
      <top style="hair">
        <color indexed="55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0" fillId="3" borderId="0" applyNumberFormat="0" applyBorder="0" applyAlignment="0" applyProtection="0"/>
    <xf numFmtId="0" fontId="45" fillId="4" borderId="0" applyNumberFormat="0" applyBorder="0" applyAlignment="0" applyProtection="0"/>
    <xf numFmtId="0" fontId="20" fillId="5" borderId="0" applyNumberFormat="0" applyBorder="0" applyAlignment="0" applyProtection="0"/>
    <xf numFmtId="0" fontId="45" fillId="6" borderId="0" applyNumberFormat="0" applyBorder="0" applyAlignment="0" applyProtection="0"/>
    <xf numFmtId="0" fontId="20" fillId="7" borderId="0" applyNumberFormat="0" applyBorder="0" applyAlignment="0" applyProtection="0"/>
    <xf numFmtId="0" fontId="45" fillId="8" borderId="0" applyNumberFormat="0" applyBorder="0" applyAlignment="0" applyProtection="0"/>
    <xf numFmtId="0" fontId="20" fillId="9" borderId="0" applyNumberFormat="0" applyBorder="0" applyAlignment="0" applyProtection="0"/>
    <xf numFmtId="0" fontId="45" fillId="10" borderId="0" applyNumberFormat="0" applyBorder="0" applyAlignment="0" applyProtection="0"/>
    <xf numFmtId="0" fontId="20" fillId="7" borderId="0" applyNumberFormat="0" applyBorder="0" applyAlignment="0" applyProtection="0"/>
    <xf numFmtId="0" fontId="45" fillId="11" borderId="0" applyNumberFormat="0" applyBorder="0" applyAlignment="0" applyProtection="0"/>
    <xf numFmtId="0" fontId="20" fillId="9" borderId="0" applyNumberFormat="0" applyBorder="0" applyAlignment="0" applyProtection="0"/>
    <xf numFmtId="0" fontId="45" fillId="12" borderId="0" applyNumberFormat="0" applyBorder="0" applyAlignment="0" applyProtection="0"/>
    <xf numFmtId="0" fontId="20" fillId="3" borderId="0" applyNumberFormat="0" applyBorder="0" applyAlignment="0" applyProtection="0"/>
    <xf numFmtId="0" fontId="45" fillId="13" borderId="0" applyNumberFormat="0" applyBorder="0" applyAlignment="0" applyProtection="0"/>
    <xf numFmtId="0" fontId="20" fillId="5" borderId="0" applyNumberFormat="0" applyBorder="0" applyAlignment="0" applyProtection="0"/>
    <xf numFmtId="0" fontId="45" fillId="14" borderId="0" applyNumberFormat="0" applyBorder="0" applyAlignment="0" applyProtection="0"/>
    <xf numFmtId="0" fontId="20" fillId="7" borderId="0" applyNumberFormat="0" applyBorder="0" applyAlignment="0" applyProtection="0"/>
    <xf numFmtId="0" fontId="45" fillId="15" borderId="0" applyNumberFormat="0" applyBorder="0" applyAlignment="0" applyProtection="0"/>
    <xf numFmtId="0" fontId="20" fillId="16" borderId="0" applyNumberFormat="0" applyBorder="0" applyAlignment="0" applyProtection="0"/>
    <xf numFmtId="0" fontId="45" fillId="17" borderId="0" applyNumberFormat="0" applyBorder="0" applyAlignment="0" applyProtection="0"/>
    <xf numFmtId="0" fontId="20" fillId="18" borderId="0" applyNumberFormat="0" applyBorder="0" applyAlignment="0" applyProtection="0"/>
    <xf numFmtId="0" fontId="45" fillId="19" borderId="0" applyNumberFormat="0" applyBorder="0" applyAlignment="0" applyProtection="0"/>
    <xf numFmtId="0" fontId="20" fillId="16" borderId="0" applyNumberFormat="0" applyBorder="0" applyAlignment="0" applyProtection="0"/>
    <xf numFmtId="0" fontId="46" fillId="20" borderId="0" applyNumberFormat="0" applyBorder="0" applyAlignment="0" applyProtection="0"/>
    <xf numFmtId="0" fontId="21" fillId="18" borderId="0" applyNumberFormat="0" applyBorder="0" applyAlignment="0" applyProtection="0"/>
    <xf numFmtId="0" fontId="46" fillId="21" borderId="0" applyNumberFormat="0" applyBorder="0" applyAlignment="0" applyProtection="0"/>
    <xf numFmtId="0" fontId="21" fillId="5" borderId="0" applyNumberFormat="0" applyBorder="0" applyAlignment="0" applyProtection="0"/>
    <xf numFmtId="0" fontId="46" fillId="14" borderId="0" applyNumberFormat="0" applyBorder="0" applyAlignment="0" applyProtection="0"/>
    <xf numFmtId="0" fontId="21" fillId="22" borderId="0" applyNumberFormat="0" applyBorder="0" applyAlignment="0" applyProtection="0"/>
    <xf numFmtId="0" fontId="46" fillId="23" borderId="0" applyNumberFormat="0" applyBorder="0" applyAlignment="0" applyProtection="0"/>
    <xf numFmtId="0" fontId="21" fillId="16" borderId="0" applyNumberFormat="0" applyBorder="0" applyAlignment="0" applyProtection="0"/>
    <xf numFmtId="0" fontId="46" fillId="24" borderId="0" applyNumberFormat="0" applyBorder="0" applyAlignment="0" applyProtection="0"/>
    <xf numFmtId="0" fontId="21" fillId="25" borderId="0" applyNumberFormat="0" applyBorder="0" applyAlignment="0" applyProtection="0"/>
    <xf numFmtId="0" fontId="46" fillId="26" borderId="0" applyNumberFormat="0" applyBorder="0" applyAlignment="0" applyProtection="0"/>
    <xf numFmtId="0" fontId="21" fillId="27" borderId="0" applyNumberFormat="0" applyBorder="0" applyAlignment="0" applyProtection="0"/>
    <xf numFmtId="0" fontId="47" fillId="28" borderId="0" applyNumberFormat="0" applyBorder="0" applyAlignment="0" applyProtection="0"/>
    <xf numFmtId="0" fontId="22" fillId="3" borderId="0" applyNumberFormat="0" applyBorder="0" applyAlignment="0" applyProtection="0"/>
    <xf numFmtId="0" fontId="48" fillId="29" borderId="1" applyNumberFormat="0" applyAlignment="0" applyProtection="0"/>
    <xf numFmtId="0" fontId="23" fillId="30" borderId="2" applyNumberFormat="0" applyAlignment="0" applyProtection="0"/>
    <xf numFmtId="0" fontId="49" fillId="31" borderId="3" applyNumberFormat="0" applyAlignment="0" applyProtection="0"/>
    <xf numFmtId="0" fontId="24" fillId="32" borderId="4" applyNumberFormat="0" applyAlignment="0" applyProtection="0"/>
    <xf numFmtId="0" fontId="50" fillId="0" borderId="5" applyNumberFormat="0" applyFill="0" applyAlignment="0" applyProtection="0"/>
    <xf numFmtId="0" fontId="25" fillId="0" borderId="6" applyNumberFormat="0" applyFill="0" applyAlignment="0" applyProtection="0"/>
    <xf numFmtId="0" fontId="46" fillId="33" borderId="0" applyNumberFormat="0" applyBorder="0" applyAlignment="0" applyProtection="0"/>
    <xf numFmtId="0" fontId="21" fillId="25" borderId="0" applyNumberFormat="0" applyBorder="0" applyAlignment="0" applyProtection="0"/>
    <xf numFmtId="0" fontId="46" fillId="34" borderId="0" applyNumberFormat="0" applyBorder="0" applyAlignment="0" applyProtection="0"/>
    <xf numFmtId="0" fontId="21" fillId="35" borderId="0" applyNumberFormat="0" applyBorder="0" applyAlignment="0" applyProtection="0"/>
    <xf numFmtId="0" fontId="46" fillId="36" borderId="0" applyNumberFormat="0" applyBorder="0" applyAlignment="0" applyProtection="0"/>
    <xf numFmtId="0" fontId="21" fillId="32" borderId="0" applyNumberFormat="0" applyBorder="0" applyAlignment="0" applyProtection="0"/>
    <xf numFmtId="0" fontId="46" fillId="37" borderId="0" applyNumberFormat="0" applyBorder="0" applyAlignment="0" applyProtection="0"/>
    <xf numFmtId="0" fontId="21" fillId="38" borderId="0" applyNumberFormat="0" applyBorder="0" applyAlignment="0" applyProtection="0"/>
    <xf numFmtId="0" fontId="46" fillId="39" borderId="0" applyNumberFormat="0" applyBorder="0" applyAlignment="0" applyProtection="0"/>
    <xf numFmtId="0" fontId="21" fillId="40" borderId="0" applyNumberFormat="0" applyBorder="0" applyAlignment="0" applyProtection="0"/>
    <xf numFmtId="0" fontId="46" fillId="41" borderId="0" applyNumberFormat="0" applyBorder="0" applyAlignment="0" applyProtection="0"/>
    <xf numFmtId="0" fontId="21" fillId="27" borderId="0" applyNumberFormat="0" applyBorder="0" applyAlignment="0" applyProtection="0"/>
    <xf numFmtId="0" fontId="51" fillId="42" borderId="1" applyNumberFormat="0" applyAlignment="0" applyProtection="0"/>
    <xf numFmtId="0" fontId="26" fillId="5" borderId="2" applyNumberFormat="0" applyAlignment="0" applyProtection="0"/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6" fontId="0" fillId="0" borderId="0" applyFill="0" applyBorder="0" applyAlignment="0" applyProtection="0"/>
    <xf numFmtId="0" fontId="53" fillId="43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44" borderId="7" applyNumberFormat="0" applyFont="0" applyAlignment="0" applyProtection="0"/>
    <xf numFmtId="0" fontId="0" fillId="9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4" fillId="45" borderId="0" applyNumberFormat="0" applyBorder="0" applyAlignment="0" applyProtection="0"/>
    <xf numFmtId="0" fontId="55" fillId="29" borderId="9" applyNumberFormat="0" applyAlignment="0" applyProtection="0"/>
    <xf numFmtId="0" fontId="27" fillId="30" borderId="10" applyNumberFormat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32" fillId="0" borderId="12" applyNumberFormat="0" applyFill="0" applyAlignment="0" applyProtection="0"/>
    <xf numFmtId="0" fontId="60" fillId="0" borderId="13" applyNumberFormat="0" applyFill="0" applyAlignment="0" applyProtection="0"/>
    <xf numFmtId="0" fontId="33" fillId="0" borderId="14" applyNumberFormat="0" applyFill="0" applyAlignment="0" applyProtection="0"/>
    <xf numFmtId="0" fontId="61" fillId="0" borderId="15" applyNumberFormat="0" applyFill="0" applyAlignment="0" applyProtection="0"/>
    <xf numFmtId="0" fontId="34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30" fillId="0" borderId="18" applyNumberFormat="0" applyFill="0" applyAlignment="0" applyProtection="0"/>
    <xf numFmtId="166" fontId="0" fillId="0" borderId="0" applyFon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4" fontId="0" fillId="0" borderId="0" xfId="0" applyNumberFormat="1" applyFont="1" applyBorder="1" applyAlignment="1" applyProtection="1">
      <alignment horizontal="center" vertical="center" wrapText="1"/>
      <protection hidden="1"/>
    </xf>
    <xf numFmtId="166" fontId="0" fillId="0" borderId="0" xfId="108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172" fontId="5" fillId="0" borderId="0" xfId="0" applyNumberFormat="1" applyFont="1" applyBorder="1" applyAlignment="1" applyProtection="1">
      <alignment vertical="center"/>
      <protection hidden="1"/>
    </xf>
    <xf numFmtId="172" fontId="0" fillId="0" borderId="0" xfId="108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171" fontId="0" fillId="0" borderId="0" xfId="0" applyNumberFormat="1" applyFont="1" applyBorder="1" applyAlignment="1" applyProtection="1">
      <alignment horizontal="center" vertical="center" wrapText="1"/>
      <protection hidden="1"/>
    </xf>
    <xf numFmtId="171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46" borderId="19" xfId="0" applyFill="1" applyBorder="1" applyAlignment="1">
      <alignment/>
    </xf>
    <xf numFmtId="0" fontId="0" fillId="47" borderId="19" xfId="0" applyFill="1" applyBorder="1" applyAlignment="1">
      <alignment vertical="center" wrapText="1"/>
    </xf>
    <xf numFmtId="0" fontId="0" fillId="47" borderId="19" xfId="0" applyFill="1" applyBorder="1" applyAlignment="1">
      <alignment/>
    </xf>
    <xf numFmtId="49" fontId="0" fillId="47" borderId="19" xfId="0" applyNumberFormat="1" applyFill="1" applyBorder="1" applyAlignment="1">
      <alignment/>
    </xf>
    <xf numFmtId="0" fontId="0" fillId="48" borderId="19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6" borderId="19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49" borderId="19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169" fontId="0" fillId="0" borderId="0" xfId="0" applyNumberFormat="1" applyAlignment="1">
      <alignment horizontal="left"/>
    </xf>
    <xf numFmtId="4" fontId="13" fillId="0" borderId="0" xfId="0" applyNumberFormat="1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4" fontId="4" fillId="0" borderId="0" xfId="0" applyNumberFormat="1" applyFont="1" applyBorder="1" applyAlignment="1" applyProtection="1">
      <alignment horizontal="center" vertical="center"/>
      <protection hidden="1"/>
    </xf>
    <xf numFmtId="171" fontId="4" fillId="0" borderId="0" xfId="0" applyNumberFormat="1" applyFont="1" applyBorder="1" applyAlignment="1" applyProtection="1">
      <alignment horizontal="center" vertical="center"/>
      <protection hidden="1"/>
    </xf>
    <xf numFmtId="172" fontId="4" fillId="0" borderId="0" xfId="0" applyNumberFormat="1" applyFont="1" applyBorder="1" applyAlignment="1" applyProtection="1">
      <alignment horizontal="center" vertical="center"/>
      <protection hidden="1"/>
    </xf>
    <xf numFmtId="170" fontId="13" fillId="0" borderId="0" xfId="0" applyNumberFormat="1" applyFont="1" applyBorder="1" applyAlignment="1" applyProtection="1">
      <alignment vertical="center" wrapText="1"/>
      <protection hidden="1"/>
    </xf>
    <xf numFmtId="0" fontId="10" fillId="50" borderId="20" xfId="0" applyFont="1" applyFill="1" applyBorder="1" applyAlignment="1" applyProtection="1">
      <alignment horizontal="center" vertical="center" wrapText="1"/>
      <protection hidden="1"/>
    </xf>
    <xf numFmtId="0" fontId="10" fillId="50" borderId="21" xfId="0" applyFont="1" applyFill="1" applyBorder="1" applyAlignment="1" applyProtection="1">
      <alignment horizontal="center" vertical="center" wrapText="1"/>
      <protection hidden="1"/>
    </xf>
    <xf numFmtId="0" fontId="10" fillId="50" borderId="22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171" fontId="10" fillId="50" borderId="21" xfId="0" applyNumberFormat="1" applyFont="1" applyFill="1" applyBorder="1" applyAlignment="1" applyProtection="1">
      <alignment horizontal="center" vertical="center" wrapText="1"/>
      <protection hidden="1"/>
    </xf>
    <xf numFmtId="168" fontId="0" fillId="0" borderId="0" xfId="76" applyFont="1" applyBorder="1" applyAlignment="1" applyProtection="1">
      <alignment horizontal="center" vertical="center" wrapText="1"/>
      <protection hidden="1"/>
    </xf>
    <xf numFmtId="170" fontId="15" fillId="0" borderId="23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 wrapText="1"/>
    </xf>
    <xf numFmtId="171" fontId="16" fillId="0" borderId="24" xfId="0" applyNumberFormat="1" applyFont="1" applyBorder="1" applyAlignment="1">
      <alignment horizontal="center" vertical="center" wrapText="1"/>
    </xf>
    <xf numFmtId="170" fontId="15" fillId="0" borderId="25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16" fillId="0" borderId="26" xfId="0" applyFont="1" applyBorder="1" applyAlignment="1">
      <alignment horizontal="center" vertical="center" wrapText="1"/>
    </xf>
    <xf numFmtId="0" fontId="0" fillId="47" borderId="26" xfId="0" applyFill="1" applyBorder="1" applyAlignment="1">
      <alignment vertical="center"/>
    </xf>
    <xf numFmtId="0" fontId="10" fillId="50" borderId="27" xfId="0" applyFont="1" applyFill="1" applyBorder="1" applyAlignment="1" applyProtection="1">
      <alignment horizontal="center" vertical="center" wrapText="1"/>
      <protection hidden="1"/>
    </xf>
    <xf numFmtId="170" fontId="15" fillId="0" borderId="28" xfId="0" applyNumberFormat="1" applyFont="1" applyBorder="1" applyAlignment="1">
      <alignment horizontal="center" vertical="center" wrapText="1"/>
    </xf>
    <xf numFmtId="170" fontId="10" fillId="47" borderId="26" xfId="0" applyNumberFormat="1" applyFont="1" applyFill="1" applyBorder="1" applyAlignment="1">
      <alignment vertical="center"/>
    </xf>
    <xf numFmtId="170" fontId="15" fillId="0" borderId="26" xfId="0" applyNumberFormat="1" applyFont="1" applyBorder="1" applyAlignment="1">
      <alignment horizontal="center" vertical="center" wrapText="1"/>
    </xf>
    <xf numFmtId="170" fontId="10" fillId="47" borderId="25" xfId="0" applyNumberFormat="1" applyFont="1" applyFill="1" applyBorder="1" applyAlignment="1">
      <alignment horizontal="center" vertical="center"/>
    </xf>
    <xf numFmtId="170" fontId="10" fillId="47" borderId="26" xfId="0" applyNumberFormat="1" applyFont="1" applyFill="1" applyBorder="1" applyAlignment="1">
      <alignment horizontal="center" vertical="center"/>
    </xf>
    <xf numFmtId="4" fontId="10" fillId="0" borderId="29" xfId="108" applyNumberFormat="1" applyFont="1" applyFill="1" applyBorder="1" applyAlignment="1" applyProtection="1">
      <alignment horizontal="center" vertical="center" wrapText="1"/>
      <protection hidden="1"/>
    </xf>
    <xf numFmtId="4" fontId="0" fillId="47" borderId="30" xfId="0" applyNumberFormat="1" applyFill="1" applyBorder="1" applyAlignment="1">
      <alignment vertical="center"/>
    </xf>
    <xf numFmtId="169" fontId="18" fillId="0" borderId="0" xfId="76" applyNumberFormat="1" applyFont="1" applyBorder="1" applyAlignment="1" applyProtection="1">
      <alignment horizontal="left" vertical="center"/>
      <protection hidden="1"/>
    </xf>
    <xf numFmtId="170" fontId="15" fillId="0" borderId="31" xfId="0" applyNumberFormat="1" applyFont="1" applyBorder="1" applyAlignment="1">
      <alignment horizontal="center" vertical="center" wrapText="1"/>
    </xf>
    <xf numFmtId="170" fontId="15" fillId="0" borderId="32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4" fontId="3" fillId="47" borderId="33" xfId="108" applyNumberFormat="1" applyFont="1" applyFill="1" applyBorder="1" applyAlignment="1" applyProtection="1">
      <alignment horizontal="center" vertical="center" wrapText="1"/>
      <protection hidden="1"/>
    </xf>
    <xf numFmtId="4" fontId="10" fillId="47" borderId="30" xfId="0" applyNumberFormat="1" applyFont="1" applyFill="1" applyBorder="1" applyAlignment="1">
      <alignment vertical="center"/>
    </xf>
    <xf numFmtId="2" fontId="16" fillId="0" borderId="24" xfId="0" applyNumberFormat="1" applyFont="1" applyBorder="1" applyAlignment="1">
      <alignment horizontal="center" vertical="center" wrapText="1"/>
    </xf>
    <xf numFmtId="2" fontId="16" fillId="0" borderId="32" xfId="0" applyNumberFormat="1" applyFont="1" applyBorder="1" applyAlignment="1">
      <alignment horizontal="center" vertical="center" wrapText="1"/>
    </xf>
    <xf numFmtId="2" fontId="0" fillId="47" borderId="26" xfId="0" applyNumberFormat="1" applyFill="1" applyBorder="1" applyAlignment="1">
      <alignment vertical="center"/>
    </xf>
    <xf numFmtId="2" fontId="10" fillId="47" borderId="26" xfId="0" applyNumberFormat="1" applyFont="1" applyFill="1" applyBorder="1" applyAlignment="1">
      <alignment vertical="center"/>
    </xf>
    <xf numFmtId="2" fontId="16" fillId="0" borderId="26" xfId="0" applyNumberFormat="1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 applyProtection="1">
      <alignment vertical="center"/>
      <protection hidden="1"/>
    </xf>
    <xf numFmtId="4" fontId="10" fillId="50" borderId="21" xfId="0" applyNumberFormat="1" applyFont="1" applyFill="1" applyBorder="1" applyAlignment="1" applyProtection="1">
      <alignment horizontal="center" vertical="center" wrapText="1"/>
      <protection hidden="1"/>
    </xf>
    <xf numFmtId="4" fontId="10" fillId="47" borderId="26" xfId="0" applyNumberFormat="1" applyFont="1" applyFill="1" applyBorder="1" applyAlignment="1">
      <alignment vertical="center"/>
    </xf>
    <xf numFmtId="4" fontId="17" fillId="0" borderId="34" xfId="0" applyNumberFormat="1" applyFont="1" applyBorder="1" applyAlignment="1">
      <alignment horizontal="center" vertical="center" wrapText="1"/>
    </xf>
    <xf numFmtId="4" fontId="0" fillId="47" borderId="26" xfId="0" applyNumberForma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15" fillId="51" borderId="35" xfId="0" applyFont="1" applyFill="1" applyBorder="1" applyAlignment="1">
      <alignment/>
    </xf>
    <xf numFmtId="0" fontId="31" fillId="0" borderId="0" xfId="0" applyFont="1" applyAlignment="1">
      <alignment/>
    </xf>
    <xf numFmtId="0" fontId="0" fillId="48" borderId="19" xfId="0" applyFont="1" applyFill="1" applyBorder="1" applyAlignment="1">
      <alignment vertical="center" wrapText="1"/>
    </xf>
    <xf numFmtId="0" fontId="18" fillId="47" borderId="26" xfId="0" applyFont="1" applyFill="1" applyBorder="1" applyAlignment="1">
      <alignment horizontal="center" vertical="center"/>
    </xf>
    <xf numFmtId="170" fontId="18" fillId="47" borderId="26" xfId="0" applyNumberFormat="1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vertical="center" wrapText="1"/>
      <protection hidden="1"/>
    </xf>
    <xf numFmtId="171" fontId="18" fillId="50" borderId="0" xfId="0" applyNumberFormat="1" applyFont="1" applyFill="1" applyBorder="1" applyAlignment="1" applyProtection="1">
      <alignment horizontal="center" vertical="center" wrapText="1"/>
      <protection hidden="1"/>
    </xf>
    <xf numFmtId="4" fontId="18" fillId="50" borderId="0" xfId="0" applyNumberFormat="1" applyFont="1" applyFill="1" applyBorder="1" applyAlignment="1" applyProtection="1">
      <alignment horizontal="center" vertical="center" wrapText="1"/>
      <protection hidden="1"/>
    </xf>
    <xf numFmtId="0" fontId="18" fillId="50" borderId="0" xfId="0" applyFont="1" applyFill="1" applyBorder="1" applyAlignment="1" applyProtection="1">
      <alignment horizontal="center" vertical="center" wrapText="1"/>
      <protection hidden="1"/>
    </xf>
    <xf numFmtId="0" fontId="18" fillId="50" borderId="36" xfId="0" applyFont="1" applyFill="1" applyBorder="1" applyAlignment="1" applyProtection="1">
      <alignment horizontal="center" vertical="center" wrapText="1"/>
      <protection hidden="1"/>
    </xf>
    <xf numFmtId="171" fontId="14" fillId="0" borderId="24" xfId="0" applyNumberFormat="1" applyFont="1" applyBorder="1" applyAlignment="1" applyProtection="1">
      <alignment horizontal="center" vertical="center" wrapText="1"/>
      <protection locked="0"/>
    </xf>
    <xf numFmtId="171" fontId="17" fillId="0" borderId="32" xfId="0" applyNumberFormat="1" applyFont="1" applyBorder="1" applyAlignment="1" applyProtection="1">
      <alignment horizontal="center" vertical="center" wrapText="1"/>
      <protection locked="0"/>
    </xf>
    <xf numFmtId="170" fontId="10" fillId="47" borderId="26" xfId="0" applyNumberFormat="1" applyFont="1" applyFill="1" applyBorder="1" applyAlignment="1" applyProtection="1">
      <alignment vertical="center"/>
      <protection locked="0"/>
    </xf>
    <xf numFmtId="0" fontId="0" fillId="47" borderId="26" xfId="0" applyFill="1" applyBorder="1" applyAlignment="1" applyProtection="1">
      <alignment vertical="center"/>
      <protection locked="0"/>
    </xf>
    <xf numFmtId="170" fontId="15" fillId="0" borderId="36" xfId="0" applyNumberFormat="1" applyFont="1" applyBorder="1" applyAlignment="1">
      <alignment horizontal="center" vertical="center" wrapText="1"/>
    </xf>
    <xf numFmtId="170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171" fontId="17" fillId="0" borderId="0" xfId="0" applyNumberFormat="1" applyFont="1" applyBorder="1" applyAlignment="1" applyProtection="1">
      <alignment horizontal="center" vertical="center" wrapText="1"/>
      <protection locked="0"/>
    </xf>
    <xf numFmtId="165" fontId="19" fillId="47" borderId="37" xfId="108" applyNumberFormat="1" applyFont="1" applyFill="1" applyBorder="1" applyAlignment="1" applyProtection="1">
      <alignment horizontal="left" vertical="center" wrapText="1"/>
      <protection hidden="1"/>
    </xf>
    <xf numFmtId="165" fontId="19" fillId="47" borderId="38" xfId="108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3" fontId="10" fillId="0" borderId="26" xfId="0" applyNumberFormat="1" applyFont="1" applyBorder="1" applyAlignment="1" applyProtection="1">
      <alignment horizontal="left"/>
      <protection locked="0"/>
    </xf>
    <xf numFmtId="0" fontId="10" fillId="0" borderId="26" xfId="0" applyFont="1" applyBorder="1" applyAlignment="1" applyProtection="1">
      <alignment horizontal="left"/>
      <protection locked="0"/>
    </xf>
    <xf numFmtId="3" fontId="10" fillId="0" borderId="39" xfId="0" applyNumberFormat="1" applyFont="1" applyBorder="1" applyAlignment="1" applyProtection="1">
      <alignment horizontal="left"/>
      <protection locked="0"/>
    </xf>
    <xf numFmtId="171" fontId="12" fillId="47" borderId="40" xfId="0" applyNumberFormat="1" applyFont="1" applyFill="1" applyBorder="1" applyAlignment="1" applyProtection="1">
      <alignment horizontal="left" vertical="center" wrapText="1"/>
      <protection hidden="1"/>
    </xf>
    <xf numFmtId="171" fontId="12" fillId="47" borderId="41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</cellXfs>
  <cellStyles count="97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Hiperlink 2" xfId="74"/>
    <cellStyle name="Followed Hyperlink" xfId="75"/>
    <cellStyle name="Currency" xfId="76"/>
    <cellStyle name="Currency [0]" xfId="77"/>
    <cellStyle name="Moeda 2" xfId="78"/>
    <cellStyle name="Neutro" xfId="79"/>
    <cellStyle name="Normal 2" xfId="80"/>
    <cellStyle name="Normal 3" xfId="81"/>
    <cellStyle name="Normal 4" xfId="82"/>
    <cellStyle name="Nota" xfId="83"/>
    <cellStyle name="Nota 2" xfId="84"/>
    <cellStyle name="Percent" xfId="85"/>
    <cellStyle name="Porcentagem 2" xfId="86"/>
    <cellStyle name="Porcentagem 3" xfId="87"/>
    <cellStyle name="Ruim" xfId="88"/>
    <cellStyle name="Saída" xfId="89"/>
    <cellStyle name="Saída 2" xfId="90"/>
    <cellStyle name="Comma [0]" xfId="91"/>
    <cellStyle name="Texto de Aviso" xfId="92"/>
    <cellStyle name="Texto de Aviso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ítulo 4" xfId="103"/>
    <cellStyle name="Título 4 2" xfId="104"/>
    <cellStyle name="Título 5" xfId="105"/>
    <cellStyle name="Total" xfId="106"/>
    <cellStyle name="Total 2" xfId="107"/>
    <cellStyle name="Comma" xfId="108"/>
    <cellStyle name="Vírgula 2" xfId="109"/>
    <cellStyle name="Vírgula 3" xfId="110"/>
  </cellStyles>
  <dxfs count="21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428625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98107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L1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1" customWidth="1"/>
    <col min="2" max="2" width="12.57421875" style="1" customWidth="1"/>
    <col min="3" max="3" width="54.140625" style="2" customWidth="1"/>
    <col min="4" max="4" width="9.7109375" style="1" customWidth="1"/>
    <col min="5" max="5" width="9.140625" style="30" customWidth="1"/>
    <col min="6" max="6" width="10.140625" style="3" customWidth="1"/>
    <col min="7" max="7" width="11.421875" style="17" customWidth="1"/>
    <col min="8" max="8" width="13.28125" style="15" customWidth="1"/>
    <col min="9" max="9" width="8.8515625" style="2" hidden="1" customWidth="1"/>
    <col min="10" max="10" width="11.57421875" style="2" customWidth="1"/>
    <col min="11" max="16" width="9.140625" style="2" customWidth="1"/>
    <col min="17" max="17" width="10.00390625" style="2" bestFit="1" customWidth="1"/>
    <col min="18" max="16384" width="9.140625" style="2" customWidth="1"/>
  </cols>
  <sheetData>
    <row r="1" ht="58.5" customHeight="1">
      <c r="I1" s="4"/>
    </row>
    <row r="2" spans="1:8" ht="12.75">
      <c r="A2" s="109" t="s">
        <v>53</v>
      </c>
      <c r="B2" s="109"/>
      <c r="C2" s="109"/>
      <c r="D2" s="109"/>
      <c r="E2" s="109"/>
      <c r="F2" s="109"/>
      <c r="G2" s="109"/>
      <c r="H2" s="109"/>
    </row>
    <row r="3" spans="1:8" ht="12.75">
      <c r="A3" s="109" t="str">
        <f>UPPER(Dados!B1&amp;"  -  "&amp;Dados!B4)</f>
        <v>TOMADA DE PREÇOS Nº 002/2023  -  ABERTURA DAS PROPOSTAS: 14/04/2023 ÀS 10:00HS</v>
      </c>
      <c r="B3" s="109"/>
      <c r="C3" s="109"/>
      <c r="D3" s="109"/>
      <c r="E3" s="109"/>
      <c r="F3" s="109"/>
      <c r="G3" s="109"/>
      <c r="H3" s="109"/>
    </row>
    <row r="4" spans="1:8" ht="12.75">
      <c r="A4" s="115" t="str">
        <f>Dados!B3</f>
        <v>SERVIÇOS DE PAVIMENTAÇÃO E DRENAGEM DA RUA CARLOS EDUARDO GOUVEIA DE OLIVEIRA E RECAPEAMENTO ASFÁLTICO DA RUA JOÃO FAUSTINO LOPES</v>
      </c>
      <c r="B4" s="115"/>
      <c r="C4" s="115"/>
      <c r="D4" s="115"/>
      <c r="E4" s="115"/>
      <c r="F4" s="115"/>
      <c r="G4" s="115"/>
      <c r="H4" s="115"/>
    </row>
    <row r="5" spans="1:8" ht="12.75">
      <c r="A5" s="109" t="str">
        <f>Dados!B2</f>
        <v>PROCESSO ADMINISTRATIVO Nº 0916/2023 de 16/03/2023</v>
      </c>
      <c r="B5" s="109"/>
      <c r="C5" s="109"/>
      <c r="D5" s="109"/>
      <c r="E5" s="109"/>
      <c r="F5" s="109"/>
      <c r="G5" s="109"/>
      <c r="H5" s="109"/>
    </row>
    <row r="6" spans="1:8" ht="12.75">
      <c r="A6" s="109" t="str">
        <f>Dados!B7</f>
        <v>MENOR PREÇO GLOBAL POR LOTE</v>
      </c>
      <c r="B6" s="109"/>
      <c r="C6" s="109"/>
      <c r="D6" s="109"/>
      <c r="E6" s="109"/>
      <c r="F6" s="109"/>
      <c r="G6" s="109"/>
      <c r="H6" s="109"/>
    </row>
    <row r="7" spans="1:8" ht="13.5" customHeight="1">
      <c r="A7" s="116" t="s">
        <v>33</v>
      </c>
      <c r="B7" s="116"/>
      <c r="C7" s="64">
        <f>Dados!B8</f>
        <v>1094378.2</v>
      </c>
      <c r="D7" s="8"/>
      <c r="E7" s="31"/>
      <c r="F7" s="77"/>
      <c r="G7" s="18"/>
      <c r="H7" s="14"/>
    </row>
    <row r="8" spans="1:8" s="10" customFormat="1" ht="12" customHeight="1">
      <c r="A8" s="19" t="s">
        <v>1</v>
      </c>
      <c r="B8" s="110"/>
      <c r="C8" s="110"/>
      <c r="D8" s="110"/>
      <c r="E8" s="110"/>
      <c r="F8" s="110"/>
      <c r="G8" s="110"/>
      <c r="H8" s="110"/>
    </row>
    <row r="9" spans="1:8" s="10" customFormat="1" ht="12" customHeight="1">
      <c r="A9" s="19" t="s">
        <v>2</v>
      </c>
      <c r="B9" s="112"/>
      <c r="C9" s="112"/>
      <c r="D9" s="112"/>
      <c r="E9" s="112"/>
      <c r="F9" s="112"/>
      <c r="G9" s="112"/>
      <c r="H9" s="112"/>
    </row>
    <row r="10" spans="1:8" s="10" customFormat="1" ht="12" customHeight="1">
      <c r="A10" s="19" t="s">
        <v>3</v>
      </c>
      <c r="B10" s="110"/>
      <c r="C10" s="111"/>
      <c r="D10" s="32" t="s">
        <v>9</v>
      </c>
      <c r="E10" s="110"/>
      <c r="F10" s="111"/>
      <c r="G10" s="111"/>
      <c r="H10" s="111"/>
    </row>
    <row r="11" spans="1:8" ht="4.5" customHeight="1">
      <c r="A11" s="5"/>
      <c r="B11" s="5"/>
      <c r="C11" s="36"/>
      <c r="D11" s="36"/>
      <c r="E11" s="37"/>
      <c r="F11" s="38"/>
      <c r="G11" s="39"/>
      <c r="H11" s="40"/>
    </row>
    <row r="12" spans="1:8" s="10" customFormat="1" ht="22.5">
      <c r="A12" s="42" t="s">
        <v>4</v>
      </c>
      <c r="B12" s="56" t="s">
        <v>47</v>
      </c>
      <c r="C12" s="43" t="s">
        <v>5</v>
      </c>
      <c r="D12" s="43" t="s">
        <v>6</v>
      </c>
      <c r="E12" s="43" t="s">
        <v>7</v>
      </c>
      <c r="F12" s="78" t="s">
        <v>26</v>
      </c>
      <c r="G12" s="46" t="s">
        <v>27</v>
      </c>
      <c r="H12" s="44" t="s">
        <v>8</v>
      </c>
    </row>
    <row r="13" spans="1:8" s="90" customFormat="1" ht="24">
      <c r="A13" s="94" t="s">
        <v>167</v>
      </c>
      <c r="B13" s="93"/>
      <c r="C13" s="93" t="s">
        <v>75</v>
      </c>
      <c r="D13" s="93"/>
      <c r="E13" s="93"/>
      <c r="F13" s="92"/>
      <c r="G13" s="91" t="s">
        <v>125</v>
      </c>
      <c r="H13" s="92">
        <f>SUM(H15:H62)/2</f>
        <v>0</v>
      </c>
    </row>
    <row r="14" spans="1:8" s="10" customFormat="1" ht="11.25" customHeight="1">
      <c r="A14" s="60" t="s">
        <v>32</v>
      </c>
      <c r="B14" s="61"/>
      <c r="C14" s="89" t="s">
        <v>76</v>
      </c>
      <c r="D14" s="58"/>
      <c r="E14" s="74"/>
      <c r="F14" s="79"/>
      <c r="G14" s="58"/>
      <c r="H14" s="70"/>
    </row>
    <row r="15" spans="1:12" s="10" customFormat="1" ht="36">
      <c r="A15" s="48" t="s">
        <v>77</v>
      </c>
      <c r="B15" s="57">
        <v>98441</v>
      </c>
      <c r="C15" s="49" t="s">
        <v>54</v>
      </c>
      <c r="D15" s="50" t="s">
        <v>36</v>
      </c>
      <c r="E15" s="71">
        <v>30.48</v>
      </c>
      <c r="F15" s="51">
        <v>228.14</v>
      </c>
      <c r="G15" s="95"/>
      <c r="H15" s="62">
        <f>IF(G15="","",IF(ISTEXT(G15),"NC",G15*E15))</f>
      </c>
      <c r="I15" s="9">
        <f>F15*E15</f>
        <v>6953.7072</v>
      </c>
      <c r="L15" s="9"/>
    </row>
    <row r="16" spans="1:12" s="10" customFormat="1" ht="48">
      <c r="A16" s="48" t="s">
        <v>78</v>
      </c>
      <c r="B16" s="57">
        <v>92543</v>
      </c>
      <c r="C16" s="49" t="s">
        <v>55</v>
      </c>
      <c r="D16" s="50" t="s">
        <v>36</v>
      </c>
      <c r="E16" s="71">
        <v>20</v>
      </c>
      <c r="F16" s="51">
        <v>38.11</v>
      </c>
      <c r="G16" s="95"/>
      <c r="H16" s="62">
        <f>IF(G16="","",IF(ISTEXT(G16),"NC",G16*E16))</f>
      </c>
      <c r="I16" s="9">
        <f>F16*E16</f>
        <v>762.2</v>
      </c>
      <c r="L16" s="9"/>
    </row>
    <row r="17" spans="1:12" s="10" customFormat="1" ht="48">
      <c r="A17" s="48" t="s">
        <v>79</v>
      </c>
      <c r="B17" s="57">
        <v>94210</v>
      </c>
      <c r="C17" s="49" t="s">
        <v>56</v>
      </c>
      <c r="D17" s="50" t="s">
        <v>36</v>
      </c>
      <c r="E17" s="71">
        <v>20</v>
      </c>
      <c r="F17" s="51">
        <v>71.17</v>
      </c>
      <c r="G17" s="95"/>
      <c r="H17" s="62">
        <f>IF(G17="","",IF(ISTEXT(G17),"NC",G17*E17))</f>
      </c>
      <c r="I17" s="9">
        <f>F17*E17</f>
        <v>1423.4</v>
      </c>
      <c r="L17" s="9"/>
    </row>
    <row r="18" spans="1:12" s="10" customFormat="1" ht="36">
      <c r="A18" s="48" t="s">
        <v>80</v>
      </c>
      <c r="B18" s="57">
        <v>97096</v>
      </c>
      <c r="C18" s="49" t="s">
        <v>155</v>
      </c>
      <c r="D18" s="50" t="s">
        <v>34</v>
      </c>
      <c r="E18" s="71">
        <v>1.2</v>
      </c>
      <c r="F18" s="51">
        <v>644.45</v>
      </c>
      <c r="G18" s="95"/>
      <c r="H18" s="62">
        <f>IF(G18="","",IF(ISTEXT(G18),"NC",G18*E18))</f>
      </c>
      <c r="I18" s="9">
        <f>F18*E18</f>
        <v>773.34</v>
      </c>
      <c r="L18" s="9"/>
    </row>
    <row r="19" spans="1:12" s="10" customFormat="1" ht="12">
      <c r="A19" s="48" t="s">
        <v>81</v>
      </c>
      <c r="B19" s="57">
        <v>1</v>
      </c>
      <c r="C19" s="49" t="s">
        <v>46</v>
      </c>
      <c r="D19" s="50" t="s">
        <v>38</v>
      </c>
      <c r="E19" s="71">
        <v>1</v>
      </c>
      <c r="F19" s="51">
        <v>1582.91</v>
      </c>
      <c r="G19" s="95"/>
      <c r="H19" s="62">
        <f>IF(G19="","",IF(ISTEXT(G19),"NC",G19*E19))</f>
      </c>
      <c r="I19" s="9">
        <f>F19*E19</f>
        <v>1582.91</v>
      </c>
      <c r="L19" s="9"/>
    </row>
    <row r="20" spans="1:12" s="10" customFormat="1" ht="12.75">
      <c r="A20" s="65"/>
      <c r="B20" s="66"/>
      <c r="C20" s="67"/>
      <c r="D20" s="68"/>
      <c r="E20" s="72"/>
      <c r="F20" s="80" t="s">
        <v>30</v>
      </c>
      <c r="G20" s="96"/>
      <c r="H20" s="69">
        <f>SUM(H15:H19)</f>
        <v>0</v>
      </c>
      <c r="I20" s="9"/>
      <c r="L20" s="9"/>
    </row>
    <row r="21" spans="1:12" s="10" customFormat="1" ht="12">
      <c r="A21" s="60" t="s">
        <v>37</v>
      </c>
      <c r="B21" s="61"/>
      <c r="C21" s="89" t="s">
        <v>82</v>
      </c>
      <c r="D21" s="58"/>
      <c r="E21" s="74"/>
      <c r="F21" s="79"/>
      <c r="G21" s="97"/>
      <c r="H21" s="70"/>
      <c r="I21" s="9"/>
      <c r="L21" s="9"/>
    </row>
    <row r="22" spans="1:12" s="10" customFormat="1" ht="12">
      <c r="A22" s="48" t="s">
        <v>83</v>
      </c>
      <c r="B22" s="57">
        <v>99063</v>
      </c>
      <c r="C22" s="49" t="s">
        <v>57</v>
      </c>
      <c r="D22" s="50" t="s">
        <v>58</v>
      </c>
      <c r="E22" s="71">
        <v>154</v>
      </c>
      <c r="F22" s="76">
        <v>7.64</v>
      </c>
      <c r="G22" s="95"/>
      <c r="H22" s="62">
        <f aca="true" t="shared" si="0" ref="H22:H27">IF(G22="","",IF(ISTEXT(G22),"NC",G22*E22))</f>
      </c>
      <c r="I22" s="9">
        <f aca="true" t="shared" si="1" ref="I22:I27">F22*E22</f>
        <v>1176.56</v>
      </c>
      <c r="L22" s="9"/>
    </row>
    <row r="23" spans="1:12" s="10" customFormat="1" ht="60">
      <c r="A23" s="48" t="s">
        <v>48</v>
      </c>
      <c r="B23" s="57">
        <v>90106</v>
      </c>
      <c r="C23" s="49" t="s">
        <v>156</v>
      </c>
      <c r="D23" s="50" t="s">
        <v>34</v>
      </c>
      <c r="E23" s="71">
        <v>250.33</v>
      </c>
      <c r="F23" s="76">
        <v>10.07</v>
      </c>
      <c r="G23" s="95"/>
      <c r="H23" s="62">
        <f t="shared" si="0"/>
      </c>
      <c r="I23" s="9">
        <f t="shared" si="1"/>
        <v>2520.8231</v>
      </c>
      <c r="L23" s="9"/>
    </row>
    <row r="24" spans="1:12" s="10" customFormat="1" ht="24">
      <c r="A24" s="48" t="s">
        <v>84</v>
      </c>
      <c r="B24" s="57">
        <v>93358</v>
      </c>
      <c r="C24" s="49" t="s">
        <v>85</v>
      </c>
      <c r="D24" s="50" t="s">
        <v>34</v>
      </c>
      <c r="E24" s="71">
        <v>41.98</v>
      </c>
      <c r="F24" s="76">
        <v>121.31</v>
      </c>
      <c r="G24" s="95"/>
      <c r="H24" s="62">
        <f t="shared" si="0"/>
      </c>
      <c r="I24" s="9">
        <f t="shared" si="1"/>
        <v>5092.5938</v>
      </c>
      <c r="L24" s="9"/>
    </row>
    <row r="25" spans="1:12" s="10" customFormat="1" ht="60">
      <c r="A25" s="48" t="s">
        <v>86</v>
      </c>
      <c r="B25" s="57">
        <v>93375</v>
      </c>
      <c r="C25" s="49" t="s">
        <v>87</v>
      </c>
      <c r="D25" s="50" t="s">
        <v>34</v>
      </c>
      <c r="E25" s="71">
        <v>206.6</v>
      </c>
      <c r="F25" s="76">
        <v>29.43</v>
      </c>
      <c r="G25" s="95"/>
      <c r="H25" s="62">
        <f t="shared" si="0"/>
      </c>
      <c r="I25" s="9">
        <f t="shared" si="1"/>
        <v>6080.237999999999</v>
      </c>
      <c r="L25" s="9"/>
    </row>
    <row r="26" spans="1:12" s="10" customFormat="1" ht="48">
      <c r="A26" s="48" t="s">
        <v>88</v>
      </c>
      <c r="B26" s="57">
        <v>100974</v>
      </c>
      <c r="C26" s="49" t="s">
        <v>89</v>
      </c>
      <c r="D26" s="50" t="s">
        <v>34</v>
      </c>
      <c r="E26" s="71">
        <v>111.41</v>
      </c>
      <c r="F26" s="76">
        <v>11.17</v>
      </c>
      <c r="G26" s="95"/>
      <c r="H26" s="62">
        <f t="shared" si="0"/>
      </c>
      <c r="I26" s="9">
        <f t="shared" si="1"/>
        <v>1244.4497</v>
      </c>
      <c r="L26" s="9"/>
    </row>
    <row r="27" spans="1:12" s="10" customFormat="1" ht="24">
      <c r="A27" s="48" t="s">
        <v>90</v>
      </c>
      <c r="B27" s="57">
        <v>93588</v>
      </c>
      <c r="C27" s="49" t="s">
        <v>91</v>
      </c>
      <c r="D27" s="50" t="s">
        <v>92</v>
      </c>
      <c r="E27" s="71">
        <v>724.17</v>
      </c>
      <c r="F27" s="76">
        <v>3.84</v>
      </c>
      <c r="G27" s="95"/>
      <c r="H27" s="62">
        <f t="shared" si="0"/>
      </c>
      <c r="I27" s="9">
        <f t="shared" si="1"/>
        <v>2780.8127999999997</v>
      </c>
      <c r="L27" s="9"/>
    </row>
    <row r="28" spans="1:12" s="10" customFormat="1" ht="12.75">
      <c r="A28" s="52"/>
      <c r="B28" s="59"/>
      <c r="C28" s="53"/>
      <c r="D28" s="54"/>
      <c r="E28" s="75"/>
      <c r="F28" s="80" t="s">
        <v>30</v>
      </c>
      <c r="G28" s="96"/>
      <c r="H28" s="69">
        <f>SUM(H22:H27)</f>
        <v>0</v>
      </c>
      <c r="I28" s="9"/>
      <c r="L28" s="9"/>
    </row>
    <row r="29" spans="1:12" s="10" customFormat="1" ht="12.75">
      <c r="A29" s="60" t="s">
        <v>40</v>
      </c>
      <c r="B29" s="61"/>
      <c r="C29" s="88" t="s">
        <v>93</v>
      </c>
      <c r="D29" s="55"/>
      <c r="E29" s="73"/>
      <c r="F29" s="81"/>
      <c r="G29" s="98"/>
      <c r="H29" s="63"/>
      <c r="I29" s="9">
        <f>F29*E29</f>
        <v>0</v>
      </c>
      <c r="L29" s="9"/>
    </row>
    <row r="30" spans="1:12" s="10" customFormat="1" ht="48">
      <c r="A30" s="48" t="s">
        <v>50</v>
      </c>
      <c r="B30" s="57">
        <v>95567</v>
      </c>
      <c r="C30" s="49" t="s">
        <v>59</v>
      </c>
      <c r="D30" s="50" t="s">
        <v>58</v>
      </c>
      <c r="E30" s="71">
        <v>15</v>
      </c>
      <c r="F30" s="51">
        <v>145.04</v>
      </c>
      <c r="G30" s="95"/>
      <c r="H30" s="62">
        <f aca="true" t="shared" si="2" ref="H30:H40">IF(G30="","",IF(ISTEXT(G30),"NC",G30*E30))</f>
      </c>
      <c r="I30" s="9">
        <f aca="true" t="shared" si="3" ref="I30:I40">F30*E30</f>
        <v>2175.6</v>
      </c>
      <c r="L30" s="9"/>
    </row>
    <row r="31" spans="1:12" s="10" customFormat="1" ht="48">
      <c r="A31" s="48" t="s">
        <v>51</v>
      </c>
      <c r="B31" s="57">
        <v>92210</v>
      </c>
      <c r="C31" s="49" t="s">
        <v>60</v>
      </c>
      <c r="D31" s="50" t="s">
        <v>58</v>
      </c>
      <c r="E31" s="71">
        <v>130</v>
      </c>
      <c r="F31" s="51">
        <v>187.78</v>
      </c>
      <c r="G31" s="95"/>
      <c r="H31" s="62">
        <f aca="true" t="shared" si="4" ref="H31:H36">IF(G31="","",IF(ISTEXT(G31),"NC",G31*E31))</f>
      </c>
      <c r="I31" s="9">
        <f aca="true" t="shared" si="5" ref="I31:I36">F31*E31</f>
        <v>24411.4</v>
      </c>
      <c r="L31" s="9"/>
    </row>
    <row r="32" spans="1:12" s="10" customFormat="1" ht="48">
      <c r="A32" s="48" t="s">
        <v>94</v>
      </c>
      <c r="B32" s="57">
        <v>92212</v>
      </c>
      <c r="C32" s="49" t="s">
        <v>61</v>
      </c>
      <c r="D32" s="50" t="s">
        <v>58</v>
      </c>
      <c r="E32" s="71">
        <v>24</v>
      </c>
      <c r="F32" s="51">
        <v>326.97</v>
      </c>
      <c r="G32" s="95"/>
      <c r="H32" s="62">
        <f t="shared" si="4"/>
      </c>
      <c r="I32" s="9">
        <f t="shared" si="5"/>
        <v>7847.280000000001</v>
      </c>
      <c r="L32" s="9"/>
    </row>
    <row r="33" spans="1:12" s="10" customFormat="1" ht="36">
      <c r="A33" s="48" t="s">
        <v>95</v>
      </c>
      <c r="B33" s="57">
        <v>100323</v>
      </c>
      <c r="C33" s="49" t="s">
        <v>62</v>
      </c>
      <c r="D33" s="50" t="s">
        <v>34</v>
      </c>
      <c r="E33" s="71">
        <v>17.22</v>
      </c>
      <c r="F33" s="51">
        <v>201.84</v>
      </c>
      <c r="G33" s="95"/>
      <c r="H33" s="62">
        <f t="shared" si="4"/>
      </c>
      <c r="I33" s="9">
        <f t="shared" si="5"/>
        <v>3475.6848</v>
      </c>
      <c r="L33" s="9"/>
    </row>
    <row r="34" spans="1:12" s="10" customFormat="1" ht="48">
      <c r="A34" s="48" t="s">
        <v>96</v>
      </c>
      <c r="B34" s="57">
        <v>102142</v>
      </c>
      <c r="C34" s="49" t="s">
        <v>157</v>
      </c>
      <c r="D34" s="50" t="s">
        <v>38</v>
      </c>
      <c r="E34" s="71">
        <v>6</v>
      </c>
      <c r="F34" s="51">
        <v>3025.83</v>
      </c>
      <c r="G34" s="95"/>
      <c r="H34" s="62">
        <f t="shared" si="4"/>
      </c>
      <c r="I34" s="9">
        <f t="shared" si="5"/>
        <v>18154.98</v>
      </c>
      <c r="L34" s="9"/>
    </row>
    <row r="35" spans="1:12" s="10" customFormat="1" ht="24">
      <c r="A35" s="48" t="s">
        <v>97</v>
      </c>
      <c r="B35" s="57">
        <v>98114</v>
      </c>
      <c r="C35" s="49" t="s">
        <v>63</v>
      </c>
      <c r="D35" s="50" t="s">
        <v>38</v>
      </c>
      <c r="E35" s="71">
        <v>6</v>
      </c>
      <c r="F35" s="51">
        <v>903.61</v>
      </c>
      <c r="G35" s="95"/>
      <c r="H35" s="62">
        <f t="shared" si="4"/>
      </c>
      <c r="I35" s="9">
        <f t="shared" si="5"/>
        <v>5421.66</v>
      </c>
      <c r="L35" s="9"/>
    </row>
    <row r="36" spans="1:12" s="10" customFormat="1" ht="36">
      <c r="A36" s="48" t="s">
        <v>98</v>
      </c>
      <c r="B36" s="57">
        <v>102738</v>
      </c>
      <c r="C36" s="49" t="s">
        <v>99</v>
      </c>
      <c r="D36" s="50" t="s">
        <v>38</v>
      </c>
      <c r="E36" s="71">
        <v>1</v>
      </c>
      <c r="F36" s="51">
        <v>2908.98</v>
      </c>
      <c r="G36" s="95"/>
      <c r="H36" s="62">
        <f t="shared" si="4"/>
      </c>
      <c r="I36" s="9">
        <f t="shared" si="5"/>
        <v>2908.98</v>
      </c>
      <c r="L36" s="9"/>
    </row>
    <row r="37" spans="1:12" s="10" customFormat="1" ht="36">
      <c r="A37" s="48" t="s">
        <v>100</v>
      </c>
      <c r="B37" s="57">
        <v>102740</v>
      </c>
      <c r="C37" s="49" t="s">
        <v>101</v>
      </c>
      <c r="D37" s="50" t="s">
        <v>38</v>
      </c>
      <c r="E37" s="71">
        <v>1</v>
      </c>
      <c r="F37" s="51">
        <v>7315.64</v>
      </c>
      <c r="G37" s="95"/>
      <c r="H37" s="62">
        <f t="shared" si="2"/>
      </c>
      <c r="I37" s="9">
        <f t="shared" si="3"/>
        <v>7315.64</v>
      </c>
      <c r="L37" s="9"/>
    </row>
    <row r="38" spans="1:12" s="10" customFormat="1" ht="36">
      <c r="A38" s="48" t="s">
        <v>102</v>
      </c>
      <c r="B38" s="57">
        <v>97935</v>
      </c>
      <c r="C38" s="49" t="s">
        <v>64</v>
      </c>
      <c r="D38" s="50" t="s">
        <v>38</v>
      </c>
      <c r="E38" s="71">
        <v>12</v>
      </c>
      <c r="F38" s="51">
        <v>965.98</v>
      </c>
      <c r="G38" s="95"/>
      <c r="H38" s="62">
        <f t="shared" si="2"/>
      </c>
      <c r="I38" s="9">
        <f t="shared" si="3"/>
        <v>11591.76</v>
      </c>
      <c r="L38" s="9"/>
    </row>
    <row r="39" spans="1:12" s="10" customFormat="1" ht="96">
      <c r="A39" s="48" t="s">
        <v>103</v>
      </c>
      <c r="B39" s="57" t="s">
        <v>74</v>
      </c>
      <c r="C39" s="49" t="s">
        <v>158</v>
      </c>
      <c r="D39" s="50" t="s">
        <v>58</v>
      </c>
      <c r="E39" s="71">
        <v>7.58</v>
      </c>
      <c r="F39" s="51">
        <v>564.91</v>
      </c>
      <c r="G39" s="95"/>
      <c r="H39" s="62">
        <f t="shared" si="2"/>
      </c>
      <c r="I39" s="9">
        <f t="shared" si="3"/>
        <v>4282.0178</v>
      </c>
      <c r="L39" s="9"/>
    </row>
    <row r="40" spans="1:12" s="10" customFormat="1" ht="36">
      <c r="A40" s="48" t="s">
        <v>104</v>
      </c>
      <c r="B40" s="57" t="s">
        <v>65</v>
      </c>
      <c r="C40" s="49" t="s">
        <v>159</v>
      </c>
      <c r="D40" s="50" t="s">
        <v>34</v>
      </c>
      <c r="E40" s="71">
        <v>0.4</v>
      </c>
      <c r="F40" s="51">
        <v>790.97</v>
      </c>
      <c r="G40" s="95"/>
      <c r="H40" s="62">
        <f t="shared" si="2"/>
      </c>
      <c r="I40" s="9">
        <f t="shared" si="3"/>
        <v>316.38800000000003</v>
      </c>
      <c r="L40" s="9"/>
    </row>
    <row r="41" spans="1:12" s="10" customFormat="1" ht="12.75">
      <c r="A41" s="65"/>
      <c r="B41" s="66"/>
      <c r="C41" s="67"/>
      <c r="D41" s="68"/>
      <c r="E41" s="72"/>
      <c r="F41" s="80" t="s">
        <v>30</v>
      </c>
      <c r="G41" s="96"/>
      <c r="H41" s="69">
        <f>SUM(H30:H40)</f>
        <v>0</v>
      </c>
      <c r="I41" s="9"/>
      <c r="L41" s="9"/>
    </row>
    <row r="42" spans="1:12" s="10" customFormat="1" ht="12">
      <c r="A42" s="60" t="s">
        <v>41</v>
      </c>
      <c r="B42" s="61"/>
      <c r="C42" s="89" t="s">
        <v>105</v>
      </c>
      <c r="D42" s="58"/>
      <c r="E42" s="74"/>
      <c r="F42" s="79"/>
      <c r="G42" s="97"/>
      <c r="H42" s="70"/>
      <c r="I42" s="9"/>
      <c r="L42" s="9"/>
    </row>
    <row r="43" spans="1:12" s="10" customFormat="1" ht="24">
      <c r="A43" s="48" t="s">
        <v>106</v>
      </c>
      <c r="B43" s="57">
        <v>100576</v>
      </c>
      <c r="C43" s="49" t="s">
        <v>66</v>
      </c>
      <c r="D43" s="50" t="s">
        <v>36</v>
      </c>
      <c r="E43" s="71">
        <v>1202.41</v>
      </c>
      <c r="F43" s="76">
        <v>3.41</v>
      </c>
      <c r="G43" s="95"/>
      <c r="H43" s="62">
        <f>IF(G43="","",IF(ISTEXT(G43),"NC",G43*E43))</f>
      </c>
      <c r="I43" s="9">
        <f>F43*E43</f>
        <v>4100.2181</v>
      </c>
      <c r="L43" s="9"/>
    </row>
    <row r="44" spans="1:12" s="10" customFormat="1" ht="12">
      <c r="A44" s="48" t="s">
        <v>107</v>
      </c>
      <c r="B44" s="57">
        <v>96995</v>
      </c>
      <c r="C44" s="49" t="s">
        <v>108</v>
      </c>
      <c r="D44" s="50" t="s">
        <v>34</v>
      </c>
      <c r="E44" s="71">
        <v>48.59</v>
      </c>
      <c r="F44" s="76">
        <v>73.54</v>
      </c>
      <c r="G44" s="95"/>
      <c r="H44" s="62">
        <f>IF(G44="","",IF(ISTEXT(G44),"NC",G44*E44))</f>
      </c>
      <c r="I44" s="9">
        <f>F44*E44</f>
        <v>3573.3086000000008</v>
      </c>
      <c r="L44" s="9"/>
    </row>
    <row r="45" spans="1:12" s="10" customFormat="1" ht="12.75">
      <c r="A45" s="52"/>
      <c r="B45" s="59"/>
      <c r="C45" s="53"/>
      <c r="D45" s="54"/>
      <c r="E45" s="75"/>
      <c r="F45" s="80" t="s">
        <v>30</v>
      </c>
      <c r="G45" s="96"/>
      <c r="H45" s="69">
        <f>SUM(H43:H44)</f>
        <v>0</v>
      </c>
      <c r="I45" s="9"/>
      <c r="L45" s="9"/>
    </row>
    <row r="46" spans="1:8" s="10" customFormat="1" ht="11.25" customHeight="1">
      <c r="A46" s="60" t="s">
        <v>109</v>
      </c>
      <c r="B46" s="61"/>
      <c r="C46" s="89" t="s">
        <v>67</v>
      </c>
      <c r="D46" s="58"/>
      <c r="E46" s="74"/>
      <c r="F46" s="79"/>
      <c r="G46" s="97"/>
      <c r="H46" s="70"/>
    </row>
    <row r="47" spans="1:12" s="10" customFormat="1" ht="12">
      <c r="A47" s="48" t="s">
        <v>110</v>
      </c>
      <c r="B47" s="57">
        <v>99064</v>
      </c>
      <c r="C47" s="49" t="s">
        <v>68</v>
      </c>
      <c r="D47" s="50" t="s">
        <v>58</v>
      </c>
      <c r="E47" s="71">
        <v>240.72</v>
      </c>
      <c r="F47" s="76">
        <v>0.48</v>
      </c>
      <c r="G47" s="95"/>
      <c r="H47" s="62">
        <f aca="true" t="shared" si="6" ref="H47:H54">IF(G47="","",IF(ISTEXT(G47),"NC",G47*E47))</f>
      </c>
      <c r="I47" s="9">
        <f aca="true" t="shared" si="7" ref="I47:I54">F47*E47</f>
        <v>115.5456</v>
      </c>
      <c r="L47" s="9"/>
    </row>
    <row r="48" spans="1:12" s="10" customFormat="1" ht="60">
      <c r="A48" s="48" t="s">
        <v>111</v>
      </c>
      <c r="B48" s="57">
        <v>94273</v>
      </c>
      <c r="C48" s="49" t="s">
        <v>69</v>
      </c>
      <c r="D48" s="50" t="s">
        <v>58</v>
      </c>
      <c r="E48" s="71">
        <v>292.72</v>
      </c>
      <c r="F48" s="76">
        <v>79.47</v>
      </c>
      <c r="G48" s="95"/>
      <c r="H48" s="62">
        <f>IF(G48="","",IF(ISTEXT(G48),"NC",G48*E48))</f>
      </c>
      <c r="I48" s="9">
        <f>F48*E48</f>
        <v>23262.458400000003</v>
      </c>
      <c r="L48" s="9"/>
    </row>
    <row r="49" spans="1:12" s="10" customFormat="1" ht="60">
      <c r="A49" s="48" t="s">
        <v>112</v>
      </c>
      <c r="B49" s="57">
        <v>94274</v>
      </c>
      <c r="C49" s="49" t="s">
        <v>70</v>
      </c>
      <c r="D49" s="50" t="s">
        <v>58</v>
      </c>
      <c r="E49" s="71">
        <v>189.45</v>
      </c>
      <c r="F49" s="76">
        <v>85.66</v>
      </c>
      <c r="G49" s="95"/>
      <c r="H49" s="62">
        <f>IF(G49="","",IF(ISTEXT(G49),"NC",G49*E49))</f>
      </c>
      <c r="I49" s="9">
        <f>F49*E49</f>
        <v>16228.286999999998</v>
      </c>
      <c r="L49" s="9"/>
    </row>
    <row r="50" spans="1:12" s="10" customFormat="1" ht="36">
      <c r="A50" s="48" t="s">
        <v>113</v>
      </c>
      <c r="B50" s="57">
        <v>94281</v>
      </c>
      <c r="C50" s="49" t="s">
        <v>71</v>
      </c>
      <c r="D50" s="50" t="s">
        <v>58</v>
      </c>
      <c r="E50" s="71">
        <v>292.72</v>
      </c>
      <c r="F50" s="76">
        <v>70.72</v>
      </c>
      <c r="G50" s="95"/>
      <c r="H50" s="62">
        <f t="shared" si="6"/>
      </c>
      <c r="I50" s="9">
        <f t="shared" si="7"/>
        <v>20701.1584</v>
      </c>
      <c r="L50" s="9"/>
    </row>
    <row r="51" spans="1:12" s="10" customFormat="1" ht="36">
      <c r="A51" s="48" t="s">
        <v>114</v>
      </c>
      <c r="B51" s="57">
        <v>94282</v>
      </c>
      <c r="C51" s="49" t="s">
        <v>72</v>
      </c>
      <c r="D51" s="50" t="s">
        <v>58</v>
      </c>
      <c r="E51" s="71">
        <v>189.45</v>
      </c>
      <c r="F51" s="76">
        <v>89.57</v>
      </c>
      <c r="G51" s="95"/>
      <c r="H51" s="62">
        <f t="shared" si="6"/>
      </c>
      <c r="I51" s="9">
        <f t="shared" si="7"/>
        <v>16969.0365</v>
      </c>
      <c r="L51" s="9"/>
    </row>
    <row r="52" spans="1:12" s="10" customFormat="1" ht="24">
      <c r="A52" s="48" t="s">
        <v>115</v>
      </c>
      <c r="B52" s="57">
        <v>101167</v>
      </c>
      <c r="C52" s="49" t="s">
        <v>73</v>
      </c>
      <c r="D52" s="50" t="s">
        <v>36</v>
      </c>
      <c r="E52" s="71">
        <v>479.3</v>
      </c>
      <c r="F52" s="76">
        <v>189.24</v>
      </c>
      <c r="G52" s="95"/>
      <c r="H52" s="62">
        <f t="shared" si="6"/>
      </c>
      <c r="I52" s="9">
        <f t="shared" si="7"/>
        <v>90702.732</v>
      </c>
      <c r="L52" s="9"/>
    </row>
    <row r="53" spans="1:12" s="10" customFormat="1" ht="24">
      <c r="A53" s="48" t="s">
        <v>116</v>
      </c>
      <c r="B53" s="57">
        <v>101167</v>
      </c>
      <c r="C53" s="49" t="s">
        <v>73</v>
      </c>
      <c r="D53" s="50" t="s">
        <v>36</v>
      </c>
      <c r="E53" s="71">
        <v>506.7</v>
      </c>
      <c r="F53" s="76">
        <v>189.24</v>
      </c>
      <c r="G53" s="95"/>
      <c r="H53" s="62">
        <f t="shared" si="6"/>
      </c>
      <c r="I53" s="9">
        <f t="shared" si="7"/>
        <v>95887.908</v>
      </c>
      <c r="L53" s="9"/>
    </row>
    <row r="54" spans="1:12" s="10" customFormat="1" ht="36">
      <c r="A54" s="48" t="s">
        <v>117</v>
      </c>
      <c r="B54" s="57">
        <v>94991</v>
      </c>
      <c r="C54" s="49" t="s">
        <v>160</v>
      </c>
      <c r="D54" s="50" t="s">
        <v>34</v>
      </c>
      <c r="E54" s="71">
        <v>25.3</v>
      </c>
      <c r="F54" s="76">
        <v>781.6</v>
      </c>
      <c r="G54" s="95"/>
      <c r="H54" s="62">
        <f t="shared" si="6"/>
      </c>
      <c r="I54" s="9">
        <f t="shared" si="7"/>
        <v>19774.48</v>
      </c>
      <c r="L54" s="9"/>
    </row>
    <row r="55" spans="1:12" s="10" customFormat="1" ht="12.75">
      <c r="A55" s="52"/>
      <c r="B55" s="59"/>
      <c r="C55" s="53"/>
      <c r="D55" s="54"/>
      <c r="E55" s="75"/>
      <c r="F55" s="80" t="s">
        <v>30</v>
      </c>
      <c r="G55" s="96"/>
      <c r="H55" s="69">
        <f>SUM(H47:H54)</f>
        <v>0</v>
      </c>
      <c r="I55" s="9"/>
      <c r="L55" s="9"/>
    </row>
    <row r="56" spans="1:8" s="10" customFormat="1" ht="11.25" customHeight="1">
      <c r="A56" s="60" t="s">
        <v>118</v>
      </c>
      <c r="B56" s="61"/>
      <c r="C56" s="89" t="s">
        <v>39</v>
      </c>
      <c r="D56" s="58"/>
      <c r="E56" s="74"/>
      <c r="F56" s="79"/>
      <c r="G56" s="97"/>
      <c r="H56" s="70"/>
    </row>
    <row r="57" spans="1:12" s="10" customFormat="1" ht="24">
      <c r="A57" s="76" t="s">
        <v>119</v>
      </c>
      <c r="B57" s="57">
        <v>2</v>
      </c>
      <c r="C57" s="49" t="s">
        <v>120</v>
      </c>
      <c r="D57" s="50" t="s">
        <v>38</v>
      </c>
      <c r="E57" s="71">
        <v>8</v>
      </c>
      <c r="F57" s="76">
        <v>795.66</v>
      </c>
      <c r="G57" s="95"/>
      <c r="H57" s="62">
        <f>IF(G57="","",IF(ISTEXT(G57),"NC",G57*E57))</f>
      </c>
      <c r="I57" s="9">
        <f>F57*E57</f>
        <v>6365.28</v>
      </c>
      <c r="L57" s="9"/>
    </row>
    <row r="58" spans="1:12" s="10" customFormat="1" ht="36">
      <c r="A58" s="76" t="s">
        <v>121</v>
      </c>
      <c r="B58" s="57">
        <v>5</v>
      </c>
      <c r="C58" s="49" t="s">
        <v>122</v>
      </c>
      <c r="D58" s="50" t="s">
        <v>38</v>
      </c>
      <c r="E58" s="71">
        <v>2</v>
      </c>
      <c r="F58" s="76">
        <v>704.38</v>
      </c>
      <c r="G58" s="95"/>
      <c r="H58" s="62">
        <f>IF(G58="","",IF(ISTEXT(G58),"NC",G58*E58))</f>
      </c>
      <c r="I58" s="9">
        <f>F58*E58</f>
        <v>1408.76</v>
      </c>
      <c r="L58" s="9"/>
    </row>
    <row r="59" spans="1:12" s="10" customFormat="1" ht="12.75">
      <c r="A59" s="52"/>
      <c r="B59" s="59"/>
      <c r="C59" s="53"/>
      <c r="D59" s="54"/>
      <c r="E59" s="75"/>
      <c r="F59" s="80" t="s">
        <v>30</v>
      </c>
      <c r="G59" s="96"/>
      <c r="H59" s="69">
        <f>SUM(H57:H58)</f>
        <v>0</v>
      </c>
      <c r="I59" s="9"/>
      <c r="L59" s="9"/>
    </row>
    <row r="60" spans="1:8" s="10" customFormat="1" ht="11.25" customHeight="1">
      <c r="A60" s="60" t="s">
        <v>124</v>
      </c>
      <c r="B60" s="61"/>
      <c r="C60" s="89" t="s">
        <v>52</v>
      </c>
      <c r="D60" s="58"/>
      <c r="E60" s="74"/>
      <c r="F60" s="79"/>
      <c r="G60" s="97"/>
      <c r="H60" s="70"/>
    </row>
    <row r="61" spans="1:12" s="10" customFormat="1" ht="12">
      <c r="A61" s="48" t="s">
        <v>123</v>
      </c>
      <c r="B61" s="57">
        <v>4</v>
      </c>
      <c r="C61" s="49" t="s">
        <v>52</v>
      </c>
      <c r="D61" s="50" t="s">
        <v>38</v>
      </c>
      <c r="E61" s="71">
        <v>1</v>
      </c>
      <c r="F61" s="76">
        <v>32400.97</v>
      </c>
      <c r="G61" s="95"/>
      <c r="H61" s="62">
        <f>IF(G61="","",IF(ISTEXT(G61),"NC",G61*E61))</f>
      </c>
      <c r="I61" s="9">
        <f>F61*E61</f>
        <v>32400.97</v>
      </c>
      <c r="L61" s="9"/>
    </row>
    <row r="62" spans="1:12" s="10" customFormat="1" ht="12.75">
      <c r="A62" s="52"/>
      <c r="B62" s="59"/>
      <c r="C62" s="53"/>
      <c r="D62" s="54"/>
      <c r="E62" s="75"/>
      <c r="F62" s="80" t="s">
        <v>30</v>
      </c>
      <c r="G62" s="96"/>
      <c r="H62" s="69">
        <f>SUM(H61:H61)</f>
        <v>0</v>
      </c>
      <c r="I62" s="9"/>
      <c r="L62" s="9"/>
    </row>
    <row r="63" spans="1:12" s="10" customFormat="1" ht="12">
      <c r="A63" s="99"/>
      <c r="B63" s="100"/>
      <c r="C63" s="101"/>
      <c r="D63" s="102"/>
      <c r="E63" s="103"/>
      <c r="F63" s="104"/>
      <c r="G63" s="105"/>
      <c r="I63" s="9"/>
      <c r="L63" s="9"/>
    </row>
    <row r="64" spans="1:12" s="10" customFormat="1" ht="12">
      <c r="A64" s="99"/>
      <c r="B64" s="100"/>
      <c r="C64" s="101"/>
      <c r="D64" s="102"/>
      <c r="E64" s="103"/>
      <c r="F64" s="104"/>
      <c r="G64" s="105"/>
      <c r="I64" s="9"/>
      <c r="L64" s="9"/>
    </row>
    <row r="65" spans="1:8" s="10" customFormat="1" ht="12">
      <c r="A65" s="94" t="s">
        <v>168</v>
      </c>
      <c r="B65" s="93"/>
      <c r="C65" s="93" t="s">
        <v>126</v>
      </c>
      <c r="D65" s="93"/>
      <c r="E65" s="93"/>
      <c r="F65" s="91"/>
      <c r="G65" s="91" t="s">
        <v>125</v>
      </c>
      <c r="H65" s="92">
        <f>SUM(H67:H94)/2</f>
        <v>0</v>
      </c>
    </row>
    <row r="66" spans="1:8" s="10" customFormat="1" ht="12">
      <c r="A66" s="60" t="s">
        <v>32</v>
      </c>
      <c r="B66" s="61"/>
      <c r="C66" s="89" t="s">
        <v>76</v>
      </c>
      <c r="D66" s="58"/>
      <c r="E66" s="74"/>
      <c r="F66" s="79"/>
      <c r="G66" s="97"/>
      <c r="H66" s="70"/>
    </row>
    <row r="67" spans="1:12" s="10" customFormat="1" ht="12">
      <c r="A67" s="48" t="s">
        <v>77</v>
      </c>
      <c r="B67" s="57">
        <v>1</v>
      </c>
      <c r="C67" s="49" t="s">
        <v>46</v>
      </c>
      <c r="D67" s="50" t="s">
        <v>38</v>
      </c>
      <c r="E67" s="71">
        <v>1</v>
      </c>
      <c r="F67" s="76">
        <v>1582.91</v>
      </c>
      <c r="G67" s="95"/>
      <c r="H67" s="62">
        <f aca="true" t="shared" si="8" ref="H67:H73">IF(G67="","",IF(ISTEXT(G67),"NC",G67*E67))</f>
      </c>
      <c r="I67" s="9">
        <f aca="true" t="shared" si="9" ref="I67:I73">F67*E67</f>
        <v>1582.91</v>
      </c>
      <c r="L67" s="9"/>
    </row>
    <row r="68" spans="1:12" s="10" customFormat="1" ht="36">
      <c r="A68" s="48" t="s">
        <v>78</v>
      </c>
      <c r="B68" s="57">
        <v>98441</v>
      </c>
      <c r="C68" s="49" t="s">
        <v>54</v>
      </c>
      <c r="D68" s="50" t="s">
        <v>36</v>
      </c>
      <c r="E68" s="71">
        <v>30.48</v>
      </c>
      <c r="F68" s="76">
        <v>228.14</v>
      </c>
      <c r="G68" s="95"/>
      <c r="H68" s="62">
        <f t="shared" si="8"/>
      </c>
      <c r="I68" s="9">
        <f t="shared" si="9"/>
        <v>6953.7072</v>
      </c>
      <c r="L68" s="9"/>
    </row>
    <row r="69" spans="1:12" s="10" customFormat="1" ht="48">
      <c r="A69" s="48" t="s">
        <v>79</v>
      </c>
      <c r="B69" s="57">
        <v>92543</v>
      </c>
      <c r="C69" s="49" t="s">
        <v>55</v>
      </c>
      <c r="D69" s="50" t="s">
        <v>36</v>
      </c>
      <c r="E69" s="71">
        <v>20</v>
      </c>
      <c r="F69" s="76">
        <v>38.11</v>
      </c>
      <c r="G69" s="95"/>
      <c r="H69" s="62">
        <f t="shared" si="8"/>
      </c>
      <c r="I69" s="9">
        <f t="shared" si="9"/>
        <v>762.2</v>
      </c>
      <c r="L69" s="9"/>
    </row>
    <row r="70" spans="1:12" s="10" customFormat="1" ht="48">
      <c r="A70" s="48" t="s">
        <v>80</v>
      </c>
      <c r="B70" s="57">
        <v>94210</v>
      </c>
      <c r="C70" s="49" t="s">
        <v>56</v>
      </c>
      <c r="D70" s="50" t="s">
        <v>36</v>
      </c>
      <c r="E70" s="71">
        <v>20</v>
      </c>
      <c r="F70" s="76">
        <v>71.17</v>
      </c>
      <c r="G70" s="95"/>
      <c r="H70" s="62">
        <f t="shared" si="8"/>
      </c>
      <c r="I70" s="9">
        <f t="shared" si="9"/>
        <v>1423.4</v>
      </c>
      <c r="L70" s="9"/>
    </row>
    <row r="71" spans="1:12" s="10" customFormat="1" ht="24">
      <c r="A71" s="48" t="s">
        <v>81</v>
      </c>
      <c r="B71" s="57">
        <v>95240</v>
      </c>
      <c r="C71" s="49" t="s">
        <v>127</v>
      </c>
      <c r="D71" s="50" t="s">
        <v>36</v>
      </c>
      <c r="E71" s="71">
        <v>12</v>
      </c>
      <c r="F71" s="76">
        <v>23.23</v>
      </c>
      <c r="G71" s="95"/>
      <c r="H71" s="62">
        <f t="shared" si="8"/>
      </c>
      <c r="I71" s="9">
        <f t="shared" si="9"/>
        <v>278.76</v>
      </c>
      <c r="L71" s="9"/>
    </row>
    <row r="72" spans="1:12" s="10" customFormat="1" ht="48">
      <c r="A72" s="48" t="s">
        <v>128</v>
      </c>
      <c r="B72" s="57">
        <v>100952</v>
      </c>
      <c r="C72" s="49" t="s">
        <v>129</v>
      </c>
      <c r="D72" s="50" t="s">
        <v>49</v>
      </c>
      <c r="E72" s="71">
        <v>150</v>
      </c>
      <c r="F72" s="76">
        <v>3.44</v>
      </c>
      <c r="G72" s="95"/>
      <c r="H72" s="62">
        <f t="shared" si="8"/>
      </c>
      <c r="I72" s="9">
        <f t="shared" si="9"/>
        <v>516</v>
      </c>
      <c r="L72" s="9"/>
    </row>
    <row r="73" spans="1:12" s="10" customFormat="1" ht="48">
      <c r="A73" s="48" t="s">
        <v>130</v>
      </c>
      <c r="B73" s="57">
        <v>100953</v>
      </c>
      <c r="C73" s="49" t="s">
        <v>131</v>
      </c>
      <c r="D73" s="50" t="s">
        <v>49</v>
      </c>
      <c r="E73" s="71">
        <v>10.5</v>
      </c>
      <c r="F73" s="76">
        <v>1.36</v>
      </c>
      <c r="G73" s="95"/>
      <c r="H73" s="62">
        <f t="shared" si="8"/>
      </c>
      <c r="I73" s="9">
        <f t="shared" si="9"/>
        <v>14.280000000000001</v>
      </c>
      <c r="L73" s="9"/>
    </row>
    <row r="74" spans="1:12" s="10" customFormat="1" ht="12.75">
      <c r="A74" s="52"/>
      <c r="B74" s="59"/>
      <c r="C74" s="53"/>
      <c r="D74" s="54"/>
      <c r="E74" s="75"/>
      <c r="F74" s="80" t="s">
        <v>30</v>
      </c>
      <c r="G74" s="96"/>
      <c r="H74" s="69">
        <f>SUM(H67:H73)</f>
        <v>0</v>
      </c>
      <c r="I74" s="9"/>
      <c r="L74" s="9"/>
    </row>
    <row r="75" spans="1:8" s="10" customFormat="1" ht="11.25" customHeight="1">
      <c r="A75" s="60" t="s">
        <v>37</v>
      </c>
      <c r="B75" s="61"/>
      <c r="C75" s="89" t="s">
        <v>132</v>
      </c>
      <c r="D75" s="58"/>
      <c r="E75" s="74"/>
      <c r="F75" s="79"/>
      <c r="G75" s="97"/>
      <c r="H75" s="70"/>
    </row>
    <row r="76" spans="1:12" s="10" customFormat="1" ht="24">
      <c r="A76" s="48" t="s">
        <v>83</v>
      </c>
      <c r="B76" s="57" t="s">
        <v>161</v>
      </c>
      <c r="C76" s="49" t="s">
        <v>162</v>
      </c>
      <c r="D76" s="50" t="s">
        <v>36</v>
      </c>
      <c r="E76" s="71">
        <v>4721.25</v>
      </c>
      <c r="F76" s="76">
        <v>2.97</v>
      </c>
      <c r="G76" s="95"/>
      <c r="H76" s="62">
        <f aca="true" t="shared" si="10" ref="H76:H86">IF(G76="","",IF(ISTEXT(G76),"NC",G76*E76))</f>
      </c>
      <c r="I76" s="9">
        <f aca="true" t="shared" si="11" ref="I76:I86">F76*E76</f>
        <v>14022.112500000001</v>
      </c>
      <c r="L76" s="9"/>
    </row>
    <row r="77" spans="1:12" s="10" customFormat="1" ht="36">
      <c r="A77" s="48" t="s">
        <v>48</v>
      </c>
      <c r="B77" s="57">
        <v>102330</v>
      </c>
      <c r="C77" s="49" t="s">
        <v>133</v>
      </c>
      <c r="D77" s="50" t="s">
        <v>49</v>
      </c>
      <c r="E77" s="71">
        <v>169.97</v>
      </c>
      <c r="F77" s="76">
        <v>1.8</v>
      </c>
      <c r="G77" s="95"/>
      <c r="H77" s="62">
        <f t="shared" si="10"/>
      </c>
      <c r="I77" s="9">
        <f t="shared" si="11"/>
        <v>305.946</v>
      </c>
      <c r="L77" s="9"/>
    </row>
    <row r="78" spans="1:12" s="10" customFormat="1" ht="48">
      <c r="A78" s="48" t="s">
        <v>84</v>
      </c>
      <c r="B78" s="57">
        <v>102331</v>
      </c>
      <c r="C78" s="49" t="s">
        <v>134</v>
      </c>
      <c r="D78" s="50" t="s">
        <v>49</v>
      </c>
      <c r="E78" s="71">
        <v>42.49</v>
      </c>
      <c r="F78" s="76">
        <v>0.71</v>
      </c>
      <c r="G78" s="95"/>
      <c r="H78" s="62">
        <f t="shared" si="10"/>
      </c>
      <c r="I78" s="9">
        <f t="shared" si="11"/>
        <v>30.1679</v>
      </c>
      <c r="L78" s="9"/>
    </row>
    <row r="79" spans="1:12" s="10" customFormat="1" ht="36">
      <c r="A79" s="48" t="s">
        <v>86</v>
      </c>
      <c r="B79" s="57">
        <v>95995</v>
      </c>
      <c r="C79" s="49" t="s">
        <v>135</v>
      </c>
      <c r="D79" s="50" t="s">
        <v>34</v>
      </c>
      <c r="E79" s="71">
        <v>118.58</v>
      </c>
      <c r="F79" s="76">
        <v>2185.25</v>
      </c>
      <c r="G79" s="95"/>
      <c r="H79" s="62">
        <f t="shared" si="10"/>
      </c>
      <c r="I79" s="9">
        <f t="shared" si="11"/>
        <v>259126.945</v>
      </c>
      <c r="L79" s="9"/>
    </row>
    <row r="80" spans="1:12" s="10" customFormat="1" ht="36">
      <c r="A80" s="48" t="s">
        <v>88</v>
      </c>
      <c r="B80" s="57">
        <v>95878</v>
      </c>
      <c r="C80" s="49" t="s">
        <v>136</v>
      </c>
      <c r="D80" s="50" t="s">
        <v>49</v>
      </c>
      <c r="E80" s="71">
        <v>8538.08</v>
      </c>
      <c r="F80" s="76">
        <v>2.04</v>
      </c>
      <c r="G80" s="95"/>
      <c r="H80" s="62">
        <f t="shared" si="10"/>
      </c>
      <c r="I80" s="9">
        <f t="shared" si="11"/>
        <v>17417.6832</v>
      </c>
      <c r="L80" s="9"/>
    </row>
    <row r="81" spans="1:12" s="10" customFormat="1" ht="36">
      <c r="A81" s="48" t="s">
        <v>90</v>
      </c>
      <c r="B81" s="57">
        <v>93596</v>
      </c>
      <c r="C81" s="49" t="s">
        <v>137</v>
      </c>
      <c r="D81" s="50" t="s">
        <v>49</v>
      </c>
      <c r="E81" s="71">
        <v>2134.52</v>
      </c>
      <c r="F81" s="76">
        <v>0.8</v>
      </c>
      <c r="G81" s="95"/>
      <c r="H81" s="62">
        <f t="shared" si="10"/>
      </c>
      <c r="I81" s="9">
        <f t="shared" si="11"/>
        <v>1707.616</v>
      </c>
      <c r="L81" s="9"/>
    </row>
    <row r="82" spans="1:12" s="10" customFormat="1" ht="36">
      <c r="A82" s="48" t="s">
        <v>138</v>
      </c>
      <c r="B82" s="57">
        <v>95995</v>
      </c>
      <c r="C82" s="49" t="s">
        <v>135</v>
      </c>
      <c r="D82" s="50" t="s">
        <v>34</v>
      </c>
      <c r="E82" s="71">
        <v>117.48</v>
      </c>
      <c r="F82" s="76">
        <v>2185.25</v>
      </c>
      <c r="G82" s="95"/>
      <c r="H82" s="62">
        <f t="shared" si="10"/>
      </c>
      <c r="I82" s="9">
        <f t="shared" si="11"/>
        <v>256723.17</v>
      </c>
      <c r="L82" s="9"/>
    </row>
    <row r="83" spans="1:12" s="10" customFormat="1" ht="36">
      <c r="A83" s="48" t="s">
        <v>139</v>
      </c>
      <c r="B83" s="57">
        <v>95878</v>
      </c>
      <c r="C83" s="49" t="s">
        <v>136</v>
      </c>
      <c r="D83" s="50" t="s">
        <v>49</v>
      </c>
      <c r="E83" s="71">
        <v>8458.42</v>
      </c>
      <c r="F83" s="76">
        <v>2.04</v>
      </c>
      <c r="G83" s="95"/>
      <c r="H83" s="62">
        <f>IF(G83="","",IF(ISTEXT(G83),"NC",G83*E83))</f>
      </c>
      <c r="I83" s="9">
        <f>F83*E83</f>
        <v>17255.1768</v>
      </c>
      <c r="L83" s="9"/>
    </row>
    <row r="84" spans="1:12" s="10" customFormat="1" ht="36">
      <c r="A84" s="48" t="s">
        <v>140</v>
      </c>
      <c r="B84" s="57">
        <v>93596</v>
      </c>
      <c r="C84" s="49" t="s">
        <v>137</v>
      </c>
      <c r="D84" s="50" t="s">
        <v>49</v>
      </c>
      <c r="E84" s="71">
        <v>2114.6</v>
      </c>
      <c r="F84" s="76">
        <v>0.8</v>
      </c>
      <c r="G84" s="95"/>
      <c r="H84" s="62">
        <f>IF(G84="","",IF(ISTEXT(G84),"NC",G84*E84))</f>
      </c>
      <c r="I84" s="9">
        <f>F84*E84</f>
        <v>1691.68</v>
      </c>
      <c r="L84" s="9"/>
    </row>
    <row r="85" spans="1:12" s="10" customFormat="1" ht="36">
      <c r="A85" s="48" t="s">
        <v>141</v>
      </c>
      <c r="B85" s="57" t="s">
        <v>142</v>
      </c>
      <c r="C85" s="49" t="s">
        <v>163</v>
      </c>
      <c r="D85" s="50" t="s">
        <v>164</v>
      </c>
      <c r="E85" s="71">
        <v>90.2</v>
      </c>
      <c r="F85" s="76">
        <v>56.74</v>
      </c>
      <c r="G85" s="95"/>
      <c r="H85" s="62">
        <f t="shared" si="10"/>
      </c>
      <c r="I85" s="9">
        <f t="shared" si="11"/>
        <v>5117.948</v>
      </c>
      <c r="L85" s="9"/>
    </row>
    <row r="86" spans="1:12" s="10" customFormat="1" ht="36">
      <c r="A86" s="48" t="s">
        <v>143</v>
      </c>
      <c r="B86" s="57" t="s">
        <v>144</v>
      </c>
      <c r="C86" s="49" t="s">
        <v>165</v>
      </c>
      <c r="D86" s="50" t="s">
        <v>49</v>
      </c>
      <c r="E86" s="71">
        <v>2895.42</v>
      </c>
      <c r="F86" s="76">
        <v>3.3</v>
      </c>
      <c r="G86" s="95"/>
      <c r="H86" s="62">
        <f t="shared" si="10"/>
      </c>
      <c r="I86" s="9">
        <f t="shared" si="11"/>
        <v>9554.886</v>
      </c>
      <c r="L86" s="9"/>
    </row>
    <row r="87" spans="1:12" s="10" customFormat="1" ht="12.75">
      <c r="A87" s="52"/>
      <c r="B87" s="59"/>
      <c r="C87" s="53"/>
      <c r="D87" s="54"/>
      <c r="E87" s="75"/>
      <c r="F87" s="80" t="s">
        <v>30</v>
      </c>
      <c r="G87" s="96"/>
      <c r="H87" s="69">
        <f>SUM(H76:H86)</f>
        <v>0</v>
      </c>
      <c r="I87" s="9"/>
      <c r="L87" s="9"/>
    </row>
    <row r="88" spans="1:12" s="10" customFormat="1" ht="12.75">
      <c r="A88" s="60" t="s">
        <v>40</v>
      </c>
      <c r="B88" s="61"/>
      <c r="C88" s="88" t="s">
        <v>39</v>
      </c>
      <c r="D88" s="55"/>
      <c r="E88" s="73"/>
      <c r="F88" s="81"/>
      <c r="G88" s="98"/>
      <c r="H88" s="63"/>
      <c r="I88" s="9"/>
      <c r="L88" s="9"/>
    </row>
    <row r="89" spans="1:12" s="10" customFormat="1" ht="48">
      <c r="A89" s="48" t="s">
        <v>50</v>
      </c>
      <c r="B89" s="57">
        <v>102512</v>
      </c>
      <c r="C89" s="49" t="s">
        <v>145</v>
      </c>
      <c r="D89" s="50" t="s">
        <v>58</v>
      </c>
      <c r="E89" s="71">
        <v>502.98</v>
      </c>
      <c r="F89" s="76">
        <v>6.92</v>
      </c>
      <c r="G89" s="95"/>
      <c r="H89" s="62">
        <f>IF(G89="","",IF(ISTEXT(G89),"NC",G89*E89))</f>
      </c>
      <c r="I89" s="9">
        <f>F89*E89</f>
        <v>3480.6216</v>
      </c>
      <c r="L89" s="9"/>
    </row>
    <row r="90" spans="1:12" s="10" customFormat="1" ht="36">
      <c r="A90" s="48" t="s">
        <v>51</v>
      </c>
      <c r="B90" s="57">
        <v>2</v>
      </c>
      <c r="C90" s="49" t="s">
        <v>146</v>
      </c>
      <c r="D90" s="50" t="s">
        <v>38</v>
      </c>
      <c r="E90" s="71">
        <v>3</v>
      </c>
      <c r="F90" s="76">
        <v>795.66</v>
      </c>
      <c r="G90" s="95"/>
      <c r="H90" s="62">
        <f>IF(G90="","",IF(ISTEXT(G90),"NC",G90*E90))</f>
      </c>
      <c r="I90" s="9">
        <f>F90*E90</f>
        <v>2386.98</v>
      </c>
      <c r="L90" s="9"/>
    </row>
    <row r="91" spans="1:12" s="10" customFormat="1" ht="12.75">
      <c r="A91" s="52"/>
      <c r="B91" s="59"/>
      <c r="C91" s="53"/>
      <c r="D91" s="54"/>
      <c r="E91" s="75"/>
      <c r="F91" s="80" t="s">
        <v>30</v>
      </c>
      <c r="G91" s="96"/>
      <c r="H91" s="69">
        <f>SUM(H89:H90)</f>
        <v>0</v>
      </c>
      <c r="I91" s="9"/>
      <c r="L91" s="9"/>
    </row>
    <row r="92" spans="1:12" s="10" customFormat="1" ht="12.75">
      <c r="A92" s="60" t="s">
        <v>41</v>
      </c>
      <c r="B92" s="61"/>
      <c r="C92" s="88" t="s">
        <v>52</v>
      </c>
      <c r="D92" s="55"/>
      <c r="E92" s="73"/>
      <c r="F92" s="81"/>
      <c r="G92" s="98"/>
      <c r="H92" s="63"/>
      <c r="I92" s="9">
        <f>F92*E92</f>
        <v>0</v>
      </c>
      <c r="L92" s="9"/>
    </row>
    <row r="93" spans="1:12" s="10" customFormat="1" ht="12">
      <c r="A93" s="48" t="s">
        <v>106</v>
      </c>
      <c r="B93" s="57">
        <v>4</v>
      </c>
      <c r="C93" s="49" t="s">
        <v>52</v>
      </c>
      <c r="D93" s="50" t="s">
        <v>38</v>
      </c>
      <c r="E93" s="71">
        <v>1</v>
      </c>
      <c r="F93" s="76">
        <v>44243.42</v>
      </c>
      <c r="G93" s="95"/>
      <c r="H93" s="62">
        <f>IF(G93="","",IF(ISTEXT(G93),"NC",G93*E93))</f>
      </c>
      <c r="I93" s="9">
        <f>F93*E93</f>
        <v>44243.42</v>
      </c>
      <c r="L93" s="9"/>
    </row>
    <row r="94" spans="1:12" s="10" customFormat="1" ht="12.75">
      <c r="A94" s="52"/>
      <c r="B94" s="59"/>
      <c r="C94" s="53"/>
      <c r="D94" s="54"/>
      <c r="E94" s="75"/>
      <c r="F94" s="80" t="s">
        <v>30</v>
      </c>
      <c r="G94" s="96"/>
      <c r="H94" s="69">
        <f>SUM(H93:H93)</f>
        <v>0</v>
      </c>
      <c r="I94" s="9"/>
      <c r="L94" s="9"/>
    </row>
    <row r="95" spans="1:9" s="35" customFormat="1" ht="9">
      <c r="A95" s="41"/>
      <c r="B95" s="41"/>
      <c r="F95" s="34"/>
      <c r="G95" s="113" t="s">
        <v>28</v>
      </c>
      <c r="H95" s="114"/>
      <c r="I95" s="34"/>
    </row>
    <row r="96" spans="7:9" ht="15.75">
      <c r="G96" s="106">
        <f>IF(SUM(H15:H94)=0,"",H13+H65)</f>
      </c>
      <c r="H96" s="107"/>
      <c r="I96" s="11"/>
    </row>
    <row r="97" spans="8:9" ht="7.5" customHeight="1">
      <c r="H97" s="3"/>
      <c r="I97" s="11"/>
    </row>
    <row r="98" spans="1:8" s="45" customFormat="1" ht="25.5" customHeight="1">
      <c r="A98" s="108" t="str">
        <f>" - "&amp;Dados!B23</f>
        <v> - A prestação dos serviços do objeto desta licitação deverá iniciar a partir da data de celebração do contrato pertinente, após emissão da Ordem de Serviço, conforme cronograma estabelecido em conjunto com o engenheiro da Prefeitura Municipal de Sumidouro;</v>
      </c>
      <c r="B98" s="108"/>
      <c r="C98" s="108"/>
      <c r="D98" s="108"/>
      <c r="E98" s="108"/>
      <c r="F98" s="108"/>
      <c r="G98" s="108"/>
      <c r="H98" s="108"/>
    </row>
    <row r="99" spans="1:8" s="45" customFormat="1" ht="36" customHeight="1">
      <c r="A99" s="108" t="str">
        <f>" - "&amp;Dados!B24</f>
        <v> - A prestação dos serviços do objeto desta licitação deverá iniciar após assinatura de pertinente contrato, a partir da data de emissão da Ordem de Serviço para o período estimado de 6 (seis) meses para a pavimentação da Rua Carlos Eduardo Gouveia de Oliveira e 4 (quatro) meses para o recapeamento da Rua João Faustino Lopes, conforme cronograma estabelecido em conjunto com o engenheiro da Prefeitura Municipal de Sumidouro;</v>
      </c>
      <c r="B99" s="108"/>
      <c r="C99" s="108"/>
      <c r="D99" s="108"/>
      <c r="E99" s="108"/>
      <c r="F99" s="108"/>
      <c r="G99" s="108"/>
      <c r="H99" s="108"/>
    </row>
    <row r="100" spans="1:8" s="45" customFormat="1" ht="27.75" customHeight="1">
      <c r="A100" s="108" t="str">
        <f>" - "&amp;Dados!B25</f>
        <v> - O pagamento à firma contratada será efetuado por medição e documento comprovando o cumprimento das obrigações Contratuais, enviados pelo Secretário Municipal de Obras, Transporte e Serviços Públicos desta Prefeitura acompanhada de Nota Fiscal para aprovação e liberação.</v>
      </c>
      <c r="B100" s="108"/>
      <c r="C100" s="108"/>
      <c r="D100" s="108"/>
      <c r="E100" s="108"/>
      <c r="F100" s="108"/>
      <c r="G100" s="108"/>
      <c r="H100" s="108"/>
    </row>
    <row r="101" spans="1:8" s="10" customFormat="1" ht="11.25">
      <c r="A101" s="108" t="str">
        <f>" - "&amp;Dados!B26</f>
        <v> - Proposta válida por 60 (sessenta) dias</v>
      </c>
      <c r="B101" s="108"/>
      <c r="C101" s="108"/>
      <c r="D101" s="108"/>
      <c r="E101" s="108"/>
      <c r="F101" s="108"/>
      <c r="G101" s="108"/>
      <c r="H101" s="108"/>
    </row>
    <row r="108" spans="3:8" ht="12.75" customHeight="1">
      <c r="C108" s="1"/>
      <c r="E108" s="1"/>
      <c r="H108" s="1"/>
    </row>
    <row r="109" spans="3:8" ht="12.75">
      <c r="C109" s="1"/>
      <c r="E109" s="1"/>
      <c r="H109" s="1"/>
    </row>
    <row r="110" spans="3:8" ht="12.75">
      <c r="C110" s="47"/>
      <c r="E110" s="1"/>
      <c r="H110" s="1"/>
    </row>
    <row r="111" spans="3:8" ht="12.75">
      <c r="C111" s="1"/>
      <c r="E111" s="1"/>
      <c r="H111" s="1"/>
    </row>
    <row r="112" spans="3:8" ht="12.75">
      <c r="C112" s="1"/>
      <c r="E112" s="1"/>
      <c r="H112" s="1"/>
    </row>
  </sheetData>
  <sheetProtection/>
  <autoFilter ref="A11:H101"/>
  <mergeCells count="16">
    <mergeCell ref="G95:H95"/>
    <mergeCell ref="A3:H3"/>
    <mergeCell ref="A4:H4"/>
    <mergeCell ref="A6:H6"/>
    <mergeCell ref="A5:H5"/>
    <mergeCell ref="A7:B7"/>
    <mergeCell ref="G96:H96"/>
    <mergeCell ref="A101:H101"/>
    <mergeCell ref="A2:H2"/>
    <mergeCell ref="A98:H98"/>
    <mergeCell ref="A99:H99"/>
    <mergeCell ref="A100:H100"/>
    <mergeCell ref="E10:H10"/>
    <mergeCell ref="B8:H8"/>
    <mergeCell ref="B9:H9"/>
    <mergeCell ref="B10:C10"/>
  </mergeCells>
  <conditionalFormatting sqref="G96">
    <cfRule type="expression" priority="54" dxfId="18" stopIfTrue="1">
      <formula>IF($K95="OK",IF(I95=1,TRUE(),FALSE()),FALSE())</formula>
    </cfRule>
    <cfRule type="expression" priority="55" dxfId="19" stopIfTrue="1">
      <formula>IF($K95="Empate",IF(I95=1,TRUE(),FALSE()),FALSE())</formula>
    </cfRule>
    <cfRule type="expression" priority="56" dxfId="16" stopIfTrue="1">
      <formula>IF($K95="Empate",IF(I95=2,TRUE(),FALSE()),FALSE())</formula>
    </cfRule>
  </conditionalFormatting>
  <conditionalFormatting sqref="H15:H20 H61:H62 H93:H94 H57:H59 H67:H74 H22:H28 H30:H41 H43:H45 H47:H55 H76:H87 H89:H91">
    <cfRule type="expression" priority="57" dxfId="12" stopIfTrue="1">
      <formula>IF(ISTEXT(G15),FALSE(),IF(G15&gt;F15,TRUE(),FALSE()))</formula>
    </cfRule>
  </conditionalFormatting>
  <conditionalFormatting sqref="G95">
    <cfRule type="expression" priority="51" dxfId="14" stopIfTrue="1">
      <formula>IF($K95="Empate",IF(I95=1,TRUE(),FALSE()),FALSE())</formula>
    </cfRule>
    <cfRule type="expression" priority="52" dxfId="20" stopIfTrue="1">
      <formula>IF(I95="&gt;",FALSE(),IF(I95&gt;0,TRUE(),FALSE()))</formula>
    </cfRule>
    <cfRule type="expression" priority="53" dxfId="12" stopIfTrue="1">
      <formula>IF(I95="&gt;",TRUE(),FALSE())</formula>
    </cfRule>
  </conditionalFormatting>
  <conditionalFormatting sqref="E10:H10 B8:B9 B10:C10">
    <cfRule type="cellIs" priority="60" dxfId="0" operator="equal" stopIfTrue="1">
      <formula>$H$1</formula>
    </cfRule>
  </conditionalFormatting>
  <conditionalFormatting sqref="G15:G19">
    <cfRule type="cellIs" priority="11" dxfId="0" operator="equal" stopIfTrue="1">
      <formula>""</formula>
    </cfRule>
  </conditionalFormatting>
  <conditionalFormatting sqref="G22:G27">
    <cfRule type="cellIs" priority="10" dxfId="0" operator="equal" stopIfTrue="1">
      <formula>""</formula>
    </cfRule>
  </conditionalFormatting>
  <conditionalFormatting sqref="G30:G40">
    <cfRule type="cellIs" priority="9" dxfId="0" operator="equal" stopIfTrue="1">
      <formula>""</formula>
    </cfRule>
  </conditionalFormatting>
  <conditionalFormatting sqref="G43:G44">
    <cfRule type="cellIs" priority="8" dxfId="0" operator="equal" stopIfTrue="1">
      <formula>""</formula>
    </cfRule>
  </conditionalFormatting>
  <conditionalFormatting sqref="G47:G54">
    <cfRule type="cellIs" priority="7" dxfId="0" operator="equal" stopIfTrue="1">
      <formula>""</formula>
    </cfRule>
  </conditionalFormatting>
  <conditionalFormatting sqref="G57:G58">
    <cfRule type="cellIs" priority="6" dxfId="0" operator="equal" stopIfTrue="1">
      <formula>""</formula>
    </cfRule>
  </conditionalFormatting>
  <conditionalFormatting sqref="G61">
    <cfRule type="cellIs" priority="5" dxfId="0" operator="equal" stopIfTrue="1">
      <formula>""</formula>
    </cfRule>
  </conditionalFormatting>
  <conditionalFormatting sqref="G67:G73">
    <cfRule type="cellIs" priority="4" dxfId="0" operator="equal" stopIfTrue="1">
      <formula>""</formula>
    </cfRule>
  </conditionalFormatting>
  <conditionalFormatting sqref="G76:G86">
    <cfRule type="cellIs" priority="3" dxfId="0" operator="equal" stopIfTrue="1">
      <formula>""</formula>
    </cfRule>
  </conditionalFormatting>
  <conditionalFormatting sqref="G89:G90">
    <cfRule type="cellIs" priority="2" dxfId="0" operator="equal" stopIfTrue="1">
      <formula>""</formula>
    </cfRule>
  </conditionalFormatting>
  <conditionalFormatting sqref="G93">
    <cfRule type="cellIs" priority="1" dxfId="0" operator="equal" stopIfTrue="1">
      <formula>""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20" horizontalDpi="600" verticalDpi="600" orientation="portrait" paperSize="9" scale="70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M3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4.140625" style="0" customWidth="1"/>
    <col min="2" max="2" width="56.28125" style="0" customWidth="1"/>
    <col min="3" max="5" width="36.421875" style="0" customWidth="1"/>
    <col min="6" max="13" width="14.57421875" style="0" customWidth="1"/>
    <col min="14" max="15" width="9.28125" style="0" customWidth="1"/>
  </cols>
  <sheetData>
    <row r="1" spans="1:7" ht="12.75">
      <c r="A1" s="20" t="s">
        <v>10</v>
      </c>
      <c r="B1" s="13" t="s">
        <v>150</v>
      </c>
      <c r="E1" s="6"/>
      <c r="F1" s="6"/>
      <c r="G1" s="6"/>
    </row>
    <row r="2" spans="1:7" ht="12.75">
      <c r="A2" s="20" t="s">
        <v>11</v>
      </c>
      <c r="B2" s="7" t="s">
        <v>151</v>
      </c>
      <c r="E2" s="6"/>
      <c r="F2" s="6"/>
      <c r="G2" s="6"/>
    </row>
    <row r="3" spans="1:7" ht="12.75">
      <c r="A3" s="20" t="s">
        <v>12</v>
      </c>
      <c r="B3" s="7" t="s">
        <v>169</v>
      </c>
      <c r="C3" s="7"/>
      <c r="E3" s="6"/>
      <c r="F3" s="6"/>
      <c r="G3" s="6"/>
    </row>
    <row r="4" spans="1:7" ht="12.75">
      <c r="A4" s="20" t="s">
        <v>13</v>
      </c>
      <c r="B4" s="13" t="s">
        <v>166</v>
      </c>
      <c r="C4" s="7"/>
      <c r="E4" s="6"/>
      <c r="F4" s="6"/>
      <c r="G4" s="6"/>
    </row>
    <row r="5" spans="1:7" ht="12.75">
      <c r="A5" s="20" t="s">
        <v>14</v>
      </c>
      <c r="B5" s="13" t="s">
        <v>152</v>
      </c>
      <c r="C5" s="7"/>
      <c r="E5" s="6"/>
      <c r="F5" s="6"/>
      <c r="G5" s="6"/>
    </row>
    <row r="6" spans="1:7" ht="12.75">
      <c r="A6" s="20" t="s">
        <v>20</v>
      </c>
      <c r="B6" s="16" t="s">
        <v>153</v>
      </c>
      <c r="C6" s="7"/>
      <c r="E6" s="6"/>
      <c r="F6" s="6"/>
      <c r="G6" s="6"/>
    </row>
    <row r="7" spans="1:7" ht="12.75">
      <c r="A7" s="20" t="s">
        <v>15</v>
      </c>
      <c r="B7" s="7" t="s">
        <v>147</v>
      </c>
      <c r="C7" s="7"/>
      <c r="E7" s="6"/>
      <c r="F7" s="6"/>
      <c r="G7" s="6"/>
    </row>
    <row r="8" spans="1:7" ht="12.75">
      <c r="A8" s="29" t="s">
        <v>24</v>
      </c>
      <c r="B8" s="33">
        <v>1094378.2</v>
      </c>
      <c r="C8" s="7"/>
      <c r="E8" s="6"/>
      <c r="F8" s="6"/>
      <c r="G8" s="6"/>
    </row>
    <row r="9" spans="1:7" ht="12.75">
      <c r="A9" s="21" t="s">
        <v>1</v>
      </c>
      <c r="E9" s="6"/>
      <c r="F9" s="6"/>
      <c r="G9" s="6"/>
    </row>
    <row r="10" spans="1:7" ht="12.75">
      <c r="A10" s="22" t="s">
        <v>3</v>
      </c>
      <c r="E10" s="6"/>
      <c r="F10" s="6"/>
      <c r="G10" s="6"/>
    </row>
    <row r="11" spans="1:7" ht="12.75">
      <c r="A11" s="23" t="s">
        <v>9</v>
      </c>
      <c r="E11" s="6"/>
      <c r="F11" s="6"/>
      <c r="G11" s="6"/>
    </row>
    <row r="12" spans="1:7" ht="12.75">
      <c r="A12" s="22" t="s">
        <v>21</v>
      </c>
      <c r="E12" s="6"/>
      <c r="F12" s="6"/>
      <c r="G12" s="6"/>
    </row>
    <row r="13" spans="1:7" ht="12.75">
      <c r="A13" s="22" t="s">
        <v>25</v>
      </c>
      <c r="E13" s="6"/>
      <c r="F13" s="6"/>
      <c r="G13" s="6"/>
    </row>
    <row r="14" spans="1:7" ht="12.75">
      <c r="A14" s="22" t="s">
        <v>42</v>
      </c>
      <c r="E14" s="6"/>
      <c r="F14" s="6"/>
      <c r="G14" s="6"/>
    </row>
    <row r="15" spans="1:7" ht="12.75">
      <c r="A15" s="22" t="s">
        <v>43</v>
      </c>
      <c r="E15" s="6"/>
      <c r="F15" s="6"/>
      <c r="G15" s="6"/>
    </row>
    <row r="16" spans="1:7" ht="12.75">
      <c r="A16" s="85" t="s">
        <v>44</v>
      </c>
      <c r="B16" s="28"/>
      <c r="E16" s="28"/>
      <c r="F16" s="6"/>
      <c r="G16" s="6"/>
    </row>
    <row r="17" spans="1:13" s="27" customFormat="1" ht="12.75">
      <c r="A17" s="26" t="s">
        <v>22</v>
      </c>
      <c r="B17" s="28" t="s">
        <v>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s="27" customFormat="1" ht="25.5">
      <c r="A18" s="26" t="s">
        <v>23</v>
      </c>
      <c r="B18" s="82" t="s">
        <v>149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7" ht="12.75">
      <c r="A19" s="86"/>
      <c r="B19" s="28"/>
      <c r="E19" s="6"/>
      <c r="F19" s="6"/>
      <c r="G19" s="6"/>
    </row>
    <row r="20" spans="2:7" ht="12.75">
      <c r="B20" s="28"/>
      <c r="E20" s="6"/>
      <c r="F20" s="6"/>
      <c r="G20" s="6"/>
    </row>
    <row r="21" spans="5:7" ht="12.75">
      <c r="E21" s="6"/>
      <c r="F21" s="6"/>
      <c r="G21" s="6"/>
    </row>
    <row r="22" spans="5:7" ht="12.75">
      <c r="E22" s="6"/>
      <c r="F22" s="6"/>
      <c r="G22" s="6"/>
    </row>
    <row r="23" spans="1:7" ht="63.75">
      <c r="A23" s="24" t="s">
        <v>16</v>
      </c>
      <c r="B23" s="25" t="s">
        <v>31</v>
      </c>
      <c r="E23" s="6"/>
      <c r="F23" s="6"/>
      <c r="G23" s="6"/>
    </row>
    <row r="24" spans="1:7" ht="102">
      <c r="A24" s="24" t="s">
        <v>17</v>
      </c>
      <c r="B24" s="83" t="s">
        <v>148</v>
      </c>
      <c r="E24" s="6"/>
      <c r="F24" s="6"/>
      <c r="G24" s="6"/>
    </row>
    <row r="25" spans="1:7" ht="63.75">
      <c r="A25" s="24" t="s">
        <v>18</v>
      </c>
      <c r="B25" s="25" t="s">
        <v>35</v>
      </c>
      <c r="E25" s="6"/>
      <c r="F25" s="6"/>
      <c r="G25" s="6"/>
    </row>
    <row r="26" spans="1:7" ht="25.5">
      <c r="A26" s="24" t="s">
        <v>19</v>
      </c>
      <c r="B26" s="25" t="s">
        <v>29</v>
      </c>
      <c r="E26" s="6"/>
      <c r="F26" s="6"/>
      <c r="G26" s="6"/>
    </row>
    <row r="27" spans="1:2" ht="12.75">
      <c r="A27" s="87" t="s">
        <v>45</v>
      </c>
      <c r="B27" s="84" t="s">
        <v>154</v>
      </c>
    </row>
    <row r="29" ht="12.75">
      <c r="C29" s="12"/>
    </row>
    <row r="30" ht="12.75">
      <c r="C30" s="12"/>
    </row>
    <row r="31" ht="12.75">
      <c r="C31" s="12"/>
    </row>
    <row r="32" ht="12.75">
      <c r="C32" s="12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2022-11-18T20:02:27Z</cp:lastPrinted>
  <dcterms:created xsi:type="dcterms:W3CDTF">2006-04-18T17:38:46Z</dcterms:created>
  <dcterms:modified xsi:type="dcterms:W3CDTF">2023-03-29T12:33:39Z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