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 - Itens" sheetId="1" r:id="rId1"/>
    <sheet name="Dados" sheetId="2" r:id="rId2"/>
  </sheets>
  <definedNames>
    <definedName name="_xlnm._FilterDatabase" localSheetId="0" hidden="1">'Quadro de Preços - Itens'!$A$11:$H$60</definedName>
    <definedName name="_xlfn.BAHTTEXT" hidden="1">#NAME?</definedName>
    <definedName name="_xlnm.Print_Titles" localSheetId="0">'Quadro de Preços - Itens'!$1:$12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>
      <text>
        <r>
          <rPr>
            <b/>
            <sz val="8"/>
            <rFont val="Tahoma"/>
            <family val="0"/>
          </rPr>
          <t>Configuração da Página:</t>
        </r>
        <r>
          <rPr>
            <sz val="8"/>
            <rFont val="Tahoma"/>
            <family val="0"/>
          </rPr>
          <t xml:space="preserve">
Esta página está configurada para papel A4. Os cabeçalhos se repetirão automaticamente.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<sst xmlns="http://schemas.openxmlformats.org/spreadsheetml/2006/main" count="179" uniqueCount="151">
  <si>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</si>
  <si>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</si>
  <si>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</si>
  <si>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</si>
  <si>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</si>
  <si>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</si>
  <si>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</si>
  <si>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</si>
  <si>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</si>
  <si>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</si>
  <si>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</si>
  <si>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</si>
  <si>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</si>
  <si>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</si>
  <si>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</si>
  <si>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</si>
  <si>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</si>
  <si>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</si>
  <si>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</si>
  <si>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</si>
  <si>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</si>
  <si>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</si>
  <si>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</si>
  <si>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</si>
  <si>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</si>
  <si>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</si>
  <si>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</si>
  <si>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</si>
  <si>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</si>
  <si>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ANEXO I - QUADRO DE PROPOSTAS - ITENS</t>
  </si>
  <si>
    <t>Subtotal&gt;&gt;</t>
  </si>
  <si>
    <t>MENOR PREÇO POR REGIME GLOBAL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</si>
  <si>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</si>
  <si>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Total&gt;&gt;</t>
  </si>
  <si>
    <t>1.1</t>
  </si>
  <si>
    <t>2.1</t>
  </si>
  <si>
    <t>2.2</t>
  </si>
  <si>
    <t>VALOR ESTIMADO:</t>
  </si>
  <si>
    <t>M3</t>
  </si>
  <si>
    <t>2.3</t>
  </si>
  <si>
    <t>M</t>
  </si>
  <si>
    <t>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t>
  </si>
  <si>
    <t>M2</t>
  </si>
  <si>
    <t>3.1</t>
  </si>
  <si>
    <t>4.2</t>
  </si>
  <si>
    <t>4.3</t>
  </si>
  <si>
    <t>1.2</t>
  </si>
  <si>
    <t>PLACA DE OBRA EM CHAPA DE ACO GALVANIZADO</t>
  </si>
  <si>
    <t>4.1</t>
  </si>
  <si>
    <t>UN</t>
  </si>
  <si>
    <t>2.4</t>
  </si>
  <si>
    <t>74209/1</t>
  </si>
  <si>
    <t>96522</t>
  </si>
  <si>
    <t>ESCAVAÇÃO MANUAL PARA BLOCO DE COROAMENTO OU SAPATA, SEM PREVISÃO DE FÔRMA. AF_06/2017</t>
  </si>
  <si>
    <t>TXKM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</si>
  <si>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</si>
  <si>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</si>
  <si>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</si>
  <si>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</si>
  <si>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</si>
  <si>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</si>
  <si>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</si>
  <si>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</si>
  <si>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</si>
  <si>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</si>
  <si>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4.4</t>
  </si>
  <si>
    <t>4.5</t>
  </si>
  <si>
    <t>4.6</t>
  </si>
  <si>
    <t xml:space="preserve">M     </t>
  </si>
  <si>
    <t>83716</t>
  </si>
  <si>
    <t>GRELHA FF 30X90CM, 135KG, P/ CX RALO COM ASSENTAMENTO DE ARGAMASSA CIMENTO/AREIA 1:4 - FORNECIMENTO E INSTALAÇÃO</t>
  </si>
  <si>
    <t>BDI DE 22,47%</t>
  </si>
  <si>
    <t>Homologação: __/__/2019</t>
  </si>
  <si>
    <t>Previsão Publicação: __/__/2019</t>
  </si>
  <si>
    <t>Prazo do Contrato:</t>
  </si>
  <si>
    <t>1.3</t>
  </si>
  <si>
    <t>ÍNDICE</t>
  </si>
  <si>
    <t>93584</t>
  </si>
  <si>
    <t>EXECUÇÃO DE DEPÓSITO EM CANTEIRO DE OBRA EM CHAPA DE MADEIRA COMPENSADA, NÃO INCLUSO MOBILIÁRIO. AF_04/2016</t>
  </si>
  <si>
    <t>85424</t>
  </si>
  <si>
    <t>ISOLAMENTO DE OBRA COM TELA PLASTICA COM MALHA DE 5MM E ESTRUTURA DE MADEIRA PONTALETEADA</t>
  </si>
  <si>
    <t>CANTEIRO DE OBRAS</t>
  </si>
  <si>
    <t>MOV. DE TERRA E TRANSPORTE</t>
  </si>
  <si>
    <t>04.006.0008-1 EMOP</t>
  </si>
  <si>
    <t>CARGA MANUAL E DESCARGA MECANICA DE MATERIAL AGRANEL (AGREGADOS,PEDRA-DE-MAO,PARALELOS,TERRA EESCOMBROS), COMPREENDENDO OS TEMPOS PARA E MANOBRAS DO CAMINHAO BASCULACARGA, DESCARGA</t>
  </si>
  <si>
    <t>T</t>
  </si>
  <si>
    <t>96995</t>
  </si>
  <si>
    <t>REATERRO MANUAL APILOADO COM SOQUETE. AF_10/2017</t>
  </si>
  <si>
    <t>97918</t>
  </si>
  <si>
    <t>TRANSPORTE COM CAMINHÃO BASCULANTE DE 6 M3, EM VIA URBANA PAVIMENTADA, DMT ATÉ 30 KM (UNIDADE: TXKM). AF_01/2018</t>
  </si>
  <si>
    <t>ESTRUTURAS</t>
  </si>
  <si>
    <t>3.12</t>
  </si>
  <si>
    <t>3.13</t>
  </si>
  <si>
    <t>3.14</t>
  </si>
  <si>
    <t>3.15</t>
  </si>
  <si>
    <t>3.16</t>
  </si>
  <si>
    <t>94965</t>
  </si>
  <si>
    <t>CONCRETO FCK = 25MPA, TRAÇO 1:2,3:2,7 (CIMENTO/ AREIA MÉDIA/ BRITA 1)  - PREPARO MECÂNICO COM BETONEIRA 400 L. AF_07/2016</t>
  </si>
  <si>
    <t>73990/1</t>
  </si>
  <si>
    <t>ARMACAO ACO CA-50 P/1,0M3 DE CONCRETO</t>
  </si>
  <si>
    <t>92873</t>
  </si>
  <si>
    <t>LANÇAMENTO COM USO DE BALDES, ADENSAMENTO E ACABAMENTO DE CONCRETO EM ESTRUTURAS. AF_12/2015</t>
  </si>
  <si>
    <t>94097</t>
  </si>
  <si>
    <t>PREPARO DE FUNDO DE VALA COM LARGURA MENOR QUE 1,5 M, EM LOCAL COM NÍVEL BAIXO DE INTERFERÊNCIA. AF_06/2016</t>
  </si>
  <si>
    <t>94105</t>
  </si>
  <si>
    <t>LASTRO DE VALA COM PREPARO DE FUNDO, LARGURA MENOR QUE 1,5 M, COM CAMADA DE BRITA, LANÇAMENTO MANUAL, EM LOCAL COM NÍVEL ALTO DE INTERFERÊNCIA. AF_06/2016</t>
  </si>
  <si>
    <t>83356</t>
  </si>
  <si>
    <t>TRANSPORTE COMERCIAL DE BRITA</t>
  </si>
  <si>
    <t>M3XKM</t>
  </si>
  <si>
    <t>96538</t>
  </si>
  <si>
    <t>FABRICAÇÃO, MONTAGEM E DESMONTAGEM DE FÔRMA PARA SAPATA, EM CHAPA DE MADEIRA COMPENSADA RESINADA, E=17 MM, 2 UTILIZAÇÕES. AF_06/2017</t>
  </si>
  <si>
    <t>96537</t>
  </si>
  <si>
    <t>FABRICAÇÃO, MONTAGEM E DESMONTAGEM DE FÔRMA PARA BLOCO DE COROAMENTO, EM CHAPA DE MADEIRA COMPENSADA RESINADA, E=17 MM, 2 UTILIZAÇÕES. AF_06/2017</t>
  </si>
  <si>
    <t>ESCORAMENTO FORMAS ATE H = 3,30M, COM MADEIRA DE 3A QUALIDADE, NAO APARELHADA, APROVEITAMENTO TABUAS 3X E PRUMOS 4X.</t>
  </si>
  <si>
    <t>11.020.0015-A EMOP</t>
  </si>
  <si>
    <t>TIRANTES PROTENDIDOS DE ACO CA-50, DIAMETRO DE 32MM(1.1/4"), COM COMPRIMENTO TOTAL MAIOR QUE 15,00M, INCLUSIVE FORNECIMENTO DE MATERIAIS, PROTECAO ANTICORROSIVA, PREPARO, COLOCACAO E PROTENSAO,</t>
  </si>
  <si>
    <t>90639</t>
  </si>
  <si>
    <t>BOMBA TRIPLEX, PARA INJEÇÃO DE NATA DE CIMENTO, VAZÃO MÁXIMA DE 100 LITROS/MINUTO, PRESSÃO MÁXIMA DE 70 BAR - DEPRECIAÇÃO. AF_06/2015</t>
  </si>
  <si>
    <t>H</t>
  </si>
  <si>
    <t>95563</t>
  </si>
  <si>
    <t>ARGAMASSA TRAÇO 1:1,65 (CIMENTO E AREIA MÉDIA), FCK 20 MPA, PREPARO MECÂNICO COM MISTURADOR DUPLO HORIZONTAL DE ALTA TURBULÊNCIA. AF_11/2016</t>
  </si>
  <si>
    <t>88629</t>
  </si>
  <si>
    <t>ARGAMASSA TRAÇO 1:3 (CIMENTO E AREIA MÉDIA), PREPARO MANUAL. AF_08/2014</t>
  </si>
  <si>
    <t>96160</t>
  </si>
  <si>
    <t>ESTACA RAIZ, DIÂMETRO DE 20 CM, COMPRIMENTO DE ATÉ 10 M, SEM PRESENÇA DE ROCHA. AF_04/2017</t>
  </si>
  <si>
    <t>TUBO PVC PBA JEI, CLASSE 12, DN 100 MM, PARA REDE DE AGUA (NBR 5647)</t>
  </si>
  <si>
    <t>TUBO PVC, SOLDAVEL, DN 40 MM, AGUA FRIA (NBR-5648)</t>
  </si>
  <si>
    <t>DRENAGEM</t>
  </si>
  <si>
    <t>4.7</t>
  </si>
  <si>
    <t>4.8</t>
  </si>
  <si>
    <t>TUBO PVC PBA JEI, CLASSE 15, DN 50 MM, PARA REDE DE AGUA (NBR 5647)</t>
  </si>
  <si>
    <t>83667</t>
  </si>
  <si>
    <t>CAMADA DRENANTE COM AREIA MEDIA</t>
  </si>
  <si>
    <t>20.028.0014-A EMOP</t>
  </si>
  <si>
    <t>DISSIPADOR DE ENERGIA TIPO,EM CONCRETO ARMADO,MEDINDO 1,70X1,15M DE BASE E 0,50M DE ALTURA,INCLUSIVE 10 RESSALTOS DE CONCRETO DE 0,10X0,20X0,15M,COM FORNECIMENTO DOS MATERIAIS E ESCAVACAO</t>
  </si>
  <si>
    <t>95568</t>
  </si>
  <si>
    <t>TUBO DE CONCRETO (SIMPLES) PARA REDES COLETORAS DE ÁGUAS PLUVIAIS, DIÂMETRO DE 400 MM, JUNTA RÍGIDA, INSTALADO EM LOCAL COM BAIXO NÍVEL DE INTERFERÊNCIAS - FORNECIMENTO E ASSENTAMENTO. AF_12/2015</t>
  </si>
  <si>
    <t>95567</t>
  </si>
  <si>
    <t>TUBO DE CONCRETO (SIMPLES) PARA REDES COLETORAS DE ÁGUAS PLUVIAIS, DIÂMETRO DE 300 MM, JUNTA RÍGIDA, INSTALADO EM LOCAL COM BAIXO NÍVEL DE INTERFERÊNCIAS - FORNECIMENTO E ASSENTAMENTO. AF_12/2015</t>
  </si>
  <si>
    <t>73882/1</t>
  </si>
  <si>
    <t>CALHA EM CONCRETO SIMPLES, EM MEIA CANA, DIAMETRO 200 MM</t>
  </si>
  <si>
    <t>83659</t>
  </si>
  <si>
    <t>BOCA DE LOBO EM ALVENARIA TIJOLO MACICO, REVESTIDA C/ ARGAMASSA DE CIMENTO E AREIA 1:3, SOBRE LASTRO DE CONCRETO 10CM E TAMPA DE CONCRETO ARMADO</t>
  </si>
  <si>
    <t>Secretaria Municipal de Obras</t>
  </si>
  <si>
    <t>TOMADA DE PREÇOS Nº 007/2019</t>
  </si>
  <si>
    <t>CONTRATAÇÃO DE EMPRESA PARA EXECUÇÃO DE OBRA DE CONTENÇÃO COM MURO ANCORADO</t>
  </si>
  <si>
    <t>PROCESSO ADMINISTRATIVO Nº 2667/2019 de 31/07/2019</t>
  </si>
  <si>
    <t>N° 1601.1545100151.018 4490.51.00-12 – SMOTSP</t>
  </si>
  <si>
    <t>O pertinente contrato terá vigência de 05 (cinco) meses, conforme Cronograma, a partir da emissão da Ordem de Serviço;</t>
  </si>
  <si>
    <t>Prazo do Contrato: 05 (cinco) meses a contar da Ordem de Serviço.</t>
  </si>
  <si>
    <t>Abertura das Propostas: 30/08/2019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</si>
</sst>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0.0"/>
    <numFmt numFmtId="218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hair">
        <color indexed="55"/>
      </left>
      <right style="hair"/>
      <top style="hair">
        <color indexed="2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177" fontId="0" fillId="0" borderId="0" xfId="53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89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190" fontId="13" fillId="0" borderId="0" xfId="0" applyNumberFormat="1" applyFont="1" applyBorder="1" applyAlignment="1" applyProtection="1">
      <alignment vertical="center" wrapText="1"/>
      <protection hidden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0" fontId="10" fillId="16" borderId="12" xfId="0" applyFont="1" applyFill="1" applyBorder="1" applyAlignment="1" applyProtection="1">
      <alignment horizontal="center" vertical="center" wrapText="1"/>
      <protection hidden="1"/>
    </xf>
    <xf numFmtId="0" fontId="10" fillId="16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214" fontId="10" fillId="16" borderId="12" xfId="0" applyNumberFormat="1" applyFont="1" applyFill="1" applyBorder="1" applyAlignment="1" applyProtection="1">
      <alignment horizontal="center" vertical="center" wrapText="1"/>
      <protection hidden="1"/>
    </xf>
    <xf numFmtId="214" fontId="14" fillId="0" borderId="14" xfId="0" applyNumberFormat="1" applyFont="1" applyBorder="1" applyAlignment="1">
      <alignment horizontal="center" vertical="center" wrapText="1"/>
    </xf>
    <xf numFmtId="183" fontId="0" fillId="0" borderId="0" xfId="47" applyFont="1" applyBorder="1" applyAlignment="1" applyProtection="1">
      <alignment horizontal="center" vertical="center" wrapText="1"/>
      <protection hidden="1"/>
    </xf>
    <xf numFmtId="190" fontId="15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214" fontId="16" fillId="0" borderId="14" xfId="0" applyNumberFormat="1" applyFont="1" applyBorder="1" applyAlignment="1">
      <alignment horizontal="center" vertical="center" wrapText="1"/>
    </xf>
    <xf numFmtId="190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24" borderId="17" xfId="0" applyFill="1" applyBorder="1" applyAlignment="1">
      <alignment vertical="center"/>
    </xf>
    <xf numFmtId="0" fontId="10" fillId="16" borderId="18" xfId="0" applyFont="1" applyFill="1" applyBorder="1" applyAlignment="1" applyProtection="1">
      <alignment horizontal="center" vertical="center" wrapText="1"/>
      <protection hidden="1"/>
    </xf>
    <xf numFmtId="190" fontId="15" fillId="0" borderId="19" xfId="0" applyNumberFormat="1" applyFont="1" applyBorder="1" applyAlignment="1">
      <alignment horizontal="center" vertical="center" wrapText="1"/>
    </xf>
    <xf numFmtId="190" fontId="10" fillId="24" borderId="17" xfId="0" applyNumberFormat="1" applyFont="1" applyFill="1" applyBorder="1" applyAlignment="1">
      <alignment vertical="center"/>
    </xf>
    <xf numFmtId="190" fontId="15" fillId="0" borderId="17" xfId="0" applyNumberFormat="1" applyFont="1" applyBorder="1" applyAlignment="1">
      <alignment horizontal="center" vertical="center" wrapText="1"/>
    </xf>
    <xf numFmtId="19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90" fontId="16" fillId="0" borderId="0" xfId="0" applyNumberFormat="1" applyFont="1" applyBorder="1" applyAlignment="1">
      <alignment horizontal="center" vertical="center" wrapText="1"/>
    </xf>
    <xf numFmtId="190" fontId="10" fillId="24" borderId="16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90" fontId="10" fillId="24" borderId="17" xfId="0" applyNumberFormat="1" applyFont="1" applyFill="1" applyBorder="1" applyAlignment="1">
      <alignment horizontal="center" vertical="center"/>
    </xf>
    <xf numFmtId="4" fontId="10" fillId="0" borderId="20" xfId="53" applyNumberFormat="1" applyFont="1" applyFill="1" applyBorder="1" applyAlignment="1" applyProtection="1">
      <alignment horizontal="center" vertical="center" wrapText="1"/>
      <protection hidden="1"/>
    </xf>
    <xf numFmtId="4" fontId="0" fillId="24" borderId="21" xfId="0" applyNumberFormat="1" applyFill="1" applyBorder="1" applyAlignment="1">
      <alignment vertical="center"/>
    </xf>
    <xf numFmtId="189" fontId="18" fillId="0" borderId="0" xfId="47" applyNumberFormat="1" applyFont="1" applyBorder="1" applyAlignment="1" applyProtection="1">
      <alignment horizontal="left" vertical="center"/>
      <protection hidden="1"/>
    </xf>
    <xf numFmtId="190" fontId="15" fillId="0" borderId="22" xfId="0" applyNumberFormat="1" applyFont="1" applyBorder="1" applyAlignment="1">
      <alignment horizontal="center" vertical="center" wrapText="1"/>
    </xf>
    <xf numFmtId="190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214" fontId="17" fillId="0" borderId="23" xfId="0" applyNumberFormat="1" applyFont="1" applyBorder="1" applyAlignment="1">
      <alignment horizontal="center" vertical="center" wrapText="1"/>
    </xf>
    <xf numFmtId="4" fontId="3" fillId="24" borderId="24" xfId="53" applyNumberFormat="1" applyFont="1" applyFill="1" applyBorder="1" applyAlignment="1" applyProtection="1">
      <alignment horizontal="center" vertical="center" wrapText="1"/>
      <protection hidden="1"/>
    </xf>
    <xf numFmtId="190" fontId="3" fillId="24" borderId="17" xfId="0" applyNumberFormat="1" applyFont="1" applyFill="1" applyBorder="1" applyAlignment="1">
      <alignment horizontal="center" vertical="center"/>
    </xf>
    <xf numFmtId="4" fontId="10" fillId="24" borderId="21" xfId="0" applyNumberFormat="1" applyFont="1" applyFill="1" applyBorder="1" applyAlignment="1">
      <alignment vertical="center"/>
    </xf>
    <xf numFmtId="214" fontId="19" fillId="24" borderId="25" xfId="0" applyNumberFormat="1" applyFont="1" applyFill="1" applyBorder="1" applyAlignment="1">
      <alignment horizontal="center" vertical="center" wrapText="1"/>
    </xf>
    <xf numFmtId="4" fontId="5" fillId="24" borderId="26" xfId="53" applyNumberFormat="1" applyFont="1" applyFill="1" applyBorder="1" applyAlignment="1" applyProtection="1">
      <alignment horizontal="right" vertical="center" wrapText="1"/>
      <protection hidden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2" fontId="0" fillId="24" borderId="17" xfId="0" applyNumberFormat="1" applyFill="1" applyBorder="1" applyAlignment="1">
      <alignment vertical="center"/>
    </xf>
    <xf numFmtId="2" fontId="10" fillId="24" borderId="17" xfId="0" applyNumberFormat="1" applyFont="1" applyFill="1" applyBorder="1" applyAlignment="1">
      <alignment vertical="center"/>
    </xf>
    <xf numFmtId="2" fontId="16" fillId="0" borderId="17" xfId="0" applyNumberFormat="1" applyFont="1" applyBorder="1" applyAlignment="1">
      <alignment horizontal="center" vertical="center" wrapText="1"/>
    </xf>
    <xf numFmtId="214" fontId="17" fillId="24" borderId="27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16" borderId="12" xfId="0" applyNumberFormat="1" applyFont="1" applyFill="1" applyBorder="1" applyAlignment="1" applyProtection="1">
      <alignment horizontal="center" vertical="center" wrapText="1"/>
      <protection hidden="1"/>
    </xf>
    <xf numFmtId="4" fontId="10" fillId="24" borderId="17" xfId="0" applyNumberFormat="1" applyFont="1" applyFill="1" applyBorder="1" applyAlignment="1">
      <alignment vertical="center"/>
    </xf>
    <xf numFmtId="4" fontId="17" fillId="0" borderId="28" xfId="0" applyNumberFormat="1" applyFont="1" applyBorder="1" applyAlignment="1">
      <alignment horizontal="center" vertical="center" wrapText="1"/>
    </xf>
    <xf numFmtId="4" fontId="0" fillId="24" borderId="17" xfId="0" applyNumberFormat="1" applyFill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76" fontId="20" fillId="24" borderId="29" xfId="53" applyNumberFormat="1" applyFont="1" applyFill="1" applyBorder="1" applyAlignment="1" applyProtection="1">
      <alignment horizontal="left" vertical="center" wrapText="1"/>
      <protection hidden="1"/>
    </xf>
    <xf numFmtId="176" fontId="20" fillId="24" borderId="3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3" fontId="10" fillId="0" borderId="17" xfId="0" applyNumberFormat="1" applyFont="1" applyBorder="1" applyAlignment="1" applyProtection="1">
      <alignment horizontal="left"/>
      <protection hidden="1" locked="0"/>
    </xf>
    <xf numFmtId="0" fontId="10" fillId="0" borderId="17" xfId="0" applyFont="1" applyBorder="1" applyAlignment="1" applyProtection="1">
      <alignment horizontal="left"/>
      <protection hidden="1" locked="0"/>
    </xf>
    <xf numFmtId="3" fontId="10" fillId="0" borderId="31" xfId="0" applyNumberFormat="1" applyFont="1" applyBorder="1" applyAlignment="1" applyProtection="1">
      <alignment horizontal="left"/>
      <protection hidden="1" locked="0"/>
    </xf>
    <xf numFmtId="214" fontId="12" fillId="24" borderId="32" xfId="0" applyNumberFormat="1" applyFont="1" applyFill="1" applyBorder="1" applyAlignment="1" applyProtection="1">
      <alignment horizontal="left" vertical="center" wrapText="1"/>
      <protection hidden="1"/>
    </xf>
    <xf numFmtId="214" fontId="12" fillId="24" borderId="33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L7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6.57421875" style="1" customWidth="1"/>
    <col min="2" max="2" width="12.57421875" style="1" customWidth="1"/>
    <col min="3" max="3" width="52.421875" style="2" customWidth="1"/>
    <col min="4" max="4" width="9.7109375" style="1" customWidth="1"/>
    <col min="5" max="5" width="7.421875" style="31" customWidth="1"/>
    <col min="6" max="6" width="10.140625" style="3" customWidth="1"/>
    <col min="7" max="7" width="11.421875" style="18" customWidth="1"/>
    <col min="8" max="8" width="13.28125" style="16" customWidth="1"/>
    <col min="9" max="9" width="8.8515625" style="2" hidden="1" customWidth="1"/>
    <col min="10" max="10" width="11.57421875" style="2" customWidth="1"/>
    <col min="11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"/>
    </row>
    <row r="2" spans="1:8" ht="12.75">
      <c r="A2" s="100" t="s">
        <v>29</v>
      </c>
      <c r="B2" s="100"/>
      <c r="C2" s="100"/>
      <c r="D2" s="100"/>
      <c r="E2" s="100"/>
      <c r="F2" s="100"/>
      <c r="G2" s="100"/>
      <c r="H2" s="100"/>
    </row>
    <row r="3" spans="1:8" ht="12.75">
      <c r="A3" s="100" t="str">
        <f>UPPER(Dados!B1&amp;"  -  "&amp;Dados!B4)</f>
        <v>TOMADA DE PREÇOS Nº 007/2019  -  ABERTURA DAS PROPOSTAS: 30/08/2019 ÀS 10:00HS</v>
      </c>
      <c r="B3" s="100"/>
      <c r="C3" s="100"/>
      <c r="D3" s="100"/>
      <c r="E3" s="100"/>
      <c r="F3" s="100"/>
      <c r="G3" s="100"/>
      <c r="H3" s="100"/>
    </row>
    <row r="4" spans="1:8" ht="12.75">
      <c r="A4" s="106" t="str">
        <f>Dados!B3</f>
        <v>CONTRATAÇÃO DE EMPRESA PARA EXECUÇÃO DE OBRA DE CONTENÇÃO COM MURO ANCORADO</v>
      </c>
      <c r="B4" s="106"/>
      <c r="C4" s="106"/>
      <c r="D4" s="106"/>
      <c r="E4" s="106"/>
      <c r="F4" s="106"/>
      <c r="G4" s="106"/>
      <c r="H4" s="106"/>
    </row>
    <row r="5" spans="1:8" ht="12.75">
      <c r="A5" s="100" t="str">
        <f>Dados!B2</f>
        <v>PROCESSO ADMINISTRATIVO Nº 2667/2019 de 31/07/2019</v>
      </c>
      <c r="B5" s="100"/>
      <c r="C5" s="100"/>
      <c r="D5" s="100"/>
      <c r="E5" s="100"/>
      <c r="F5" s="100"/>
      <c r="G5" s="100"/>
      <c r="H5" s="100"/>
    </row>
    <row r="6" spans="1:8" ht="12.75">
      <c r="A6" s="100" t="str">
        <f>Dados!B7</f>
        <v>MENOR PREÇO POR REGIME GLOBAL</v>
      </c>
      <c r="B6" s="100"/>
      <c r="C6" s="100"/>
      <c r="D6" s="100"/>
      <c r="E6" s="100"/>
      <c r="F6" s="100"/>
      <c r="G6" s="100"/>
      <c r="H6" s="100"/>
    </row>
    <row r="7" spans="1:8" ht="13.5" customHeight="1">
      <c r="A7" s="107" t="s">
        <v>37</v>
      </c>
      <c r="B7" s="107"/>
      <c r="C7" s="71">
        <f>Dados!B8</f>
        <v>386098.3771309699</v>
      </c>
      <c r="D7" s="8"/>
      <c r="E7" s="32"/>
      <c r="F7" s="89"/>
      <c r="G7" s="19"/>
      <c r="H7" s="15"/>
    </row>
    <row r="8" spans="1:8" s="10" customFormat="1" ht="12" customHeight="1">
      <c r="A8" s="20" t="s">
        <v>0</v>
      </c>
      <c r="B8" s="101"/>
      <c r="C8" s="101"/>
      <c r="D8" s="101"/>
      <c r="E8" s="101"/>
      <c r="F8" s="101"/>
      <c r="G8" s="101"/>
      <c r="H8" s="101"/>
    </row>
    <row r="9" spans="1:8" s="10" customFormat="1" ht="12" customHeight="1">
      <c r="A9" s="20" t="s">
        <v>1</v>
      </c>
      <c r="B9" s="103"/>
      <c r="C9" s="103"/>
      <c r="D9" s="103"/>
      <c r="E9" s="103"/>
      <c r="F9" s="103"/>
      <c r="G9" s="103"/>
      <c r="H9" s="103"/>
    </row>
    <row r="10" spans="1:8" s="10" customFormat="1" ht="12" customHeight="1">
      <c r="A10" s="20" t="s">
        <v>2</v>
      </c>
      <c r="B10" s="101"/>
      <c r="C10" s="102"/>
      <c r="D10" s="33" t="s">
        <v>8</v>
      </c>
      <c r="E10" s="101"/>
      <c r="F10" s="102"/>
      <c r="G10" s="102"/>
      <c r="H10" s="102"/>
    </row>
    <row r="11" spans="1:8" ht="4.5" customHeight="1">
      <c r="A11" s="5"/>
      <c r="B11" s="5"/>
      <c r="C11" s="37"/>
      <c r="D11" s="37"/>
      <c r="E11" s="38"/>
      <c r="F11" s="39"/>
      <c r="G11" s="40"/>
      <c r="H11" s="41"/>
    </row>
    <row r="12" spans="1:8" s="10" customFormat="1" ht="22.5">
      <c r="A12" s="43" t="s">
        <v>3</v>
      </c>
      <c r="B12" s="58" t="s">
        <v>76</v>
      </c>
      <c r="C12" s="44" t="s">
        <v>4</v>
      </c>
      <c r="D12" s="44" t="s">
        <v>5</v>
      </c>
      <c r="E12" s="44" t="s">
        <v>6</v>
      </c>
      <c r="F12" s="90" t="s">
        <v>25</v>
      </c>
      <c r="G12" s="47" t="s">
        <v>26</v>
      </c>
      <c r="H12" s="45" t="s">
        <v>7</v>
      </c>
    </row>
    <row r="13" spans="1:8" s="10" customFormat="1" ht="11.25" customHeight="1">
      <c r="A13" s="66">
        <v>1</v>
      </c>
      <c r="B13" s="68"/>
      <c r="C13" s="78" t="s">
        <v>81</v>
      </c>
      <c r="D13" s="60"/>
      <c r="E13" s="85"/>
      <c r="F13" s="91"/>
      <c r="G13" s="60"/>
      <c r="H13" s="79"/>
    </row>
    <row r="14" spans="1:12" s="10" customFormat="1" ht="12">
      <c r="A14" s="50" t="s">
        <v>34</v>
      </c>
      <c r="B14" s="59" t="s">
        <v>51</v>
      </c>
      <c r="C14" s="51" t="s">
        <v>47</v>
      </c>
      <c r="D14" s="52" t="s">
        <v>42</v>
      </c>
      <c r="E14" s="82">
        <v>6</v>
      </c>
      <c r="F14" s="53">
        <v>447.03</v>
      </c>
      <c r="G14" s="48"/>
      <c r="H14" s="69">
        <f>IF(G14="","",IF(ISTEXT(G14),"NC",G14*E14))</f>
      </c>
      <c r="I14" s="9">
        <f>F14*E14</f>
        <v>2682.18</v>
      </c>
      <c r="L14" s="9"/>
    </row>
    <row r="15" spans="1:12" s="10" customFormat="1" ht="36">
      <c r="A15" s="50" t="s">
        <v>46</v>
      </c>
      <c r="B15" s="59" t="s">
        <v>77</v>
      </c>
      <c r="C15" s="51" t="s">
        <v>78</v>
      </c>
      <c r="D15" s="52" t="s">
        <v>42</v>
      </c>
      <c r="E15" s="82">
        <v>24</v>
      </c>
      <c r="F15" s="96">
        <v>594.49</v>
      </c>
      <c r="G15" s="48"/>
      <c r="H15" s="69">
        <f>IF(G15="","",IF(ISTEXT(G15),"NC",G15*E15))</f>
      </c>
      <c r="I15" s="9">
        <f>F15*E15</f>
        <v>14267.76</v>
      </c>
      <c r="L15" s="9"/>
    </row>
    <row r="16" spans="1:12" s="10" customFormat="1" ht="24">
      <c r="A16" s="50" t="s">
        <v>75</v>
      </c>
      <c r="B16" s="59" t="s">
        <v>79</v>
      </c>
      <c r="C16" s="51" t="s">
        <v>80</v>
      </c>
      <c r="D16" s="52" t="s">
        <v>42</v>
      </c>
      <c r="E16" s="82">
        <v>30</v>
      </c>
      <c r="F16" s="53">
        <v>87.8</v>
      </c>
      <c r="G16" s="48"/>
      <c r="H16" s="69">
        <f>IF(G16="","",IF(ISTEXT(G16),"NC",G16*E16))</f>
      </c>
      <c r="I16" s="9">
        <f>F16*E16</f>
        <v>2634</v>
      </c>
      <c r="L16" s="9"/>
    </row>
    <row r="17" spans="1:12" s="10" customFormat="1" ht="22.5">
      <c r="A17" s="54"/>
      <c r="B17" s="61"/>
      <c r="C17" s="55"/>
      <c r="D17" s="56"/>
      <c r="E17" s="86"/>
      <c r="F17" s="92" t="s">
        <v>30</v>
      </c>
      <c r="G17" s="76"/>
      <c r="H17" s="77">
        <f>SUM(H14:H16)</f>
        <v>0</v>
      </c>
      <c r="I17" s="9"/>
      <c r="L17" s="9"/>
    </row>
    <row r="18" spans="1:12" s="10" customFormat="1" ht="12.75">
      <c r="A18" s="66">
        <v>2</v>
      </c>
      <c r="B18" s="68"/>
      <c r="C18" s="67" t="s">
        <v>82</v>
      </c>
      <c r="D18" s="57"/>
      <c r="E18" s="84"/>
      <c r="F18" s="93"/>
      <c r="G18" s="57"/>
      <c r="H18" s="70"/>
      <c r="I18" s="9">
        <f>F18*E18</f>
        <v>0</v>
      </c>
      <c r="L18" s="9"/>
    </row>
    <row r="19" spans="1:12" s="10" customFormat="1" ht="24">
      <c r="A19" s="50" t="s">
        <v>35</v>
      </c>
      <c r="B19" s="59" t="s">
        <v>52</v>
      </c>
      <c r="C19" s="51" t="s">
        <v>53</v>
      </c>
      <c r="D19" s="52" t="s">
        <v>38</v>
      </c>
      <c r="E19" s="82">
        <v>287.38</v>
      </c>
      <c r="F19" s="96">
        <v>137.34</v>
      </c>
      <c r="G19" s="48"/>
      <c r="H19" s="69">
        <f>IF(G19="","",IF(ISTEXT(G19),"NC",G19*E19))</f>
      </c>
      <c r="I19" s="9">
        <f>F19*E19</f>
        <v>39468.7692</v>
      </c>
      <c r="L19" s="9"/>
    </row>
    <row r="20" spans="1:12" s="10" customFormat="1" ht="48">
      <c r="A20" s="50" t="s">
        <v>36</v>
      </c>
      <c r="B20" s="59" t="s">
        <v>83</v>
      </c>
      <c r="C20" s="51" t="s">
        <v>84</v>
      </c>
      <c r="D20" s="52" t="s">
        <v>85</v>
      </c>
      <c r="E20" s="82">
        <v>274.41</v>
      </c>
      <c r="F20" s="53">
        <v>28.69</v>
      </c>
      <c r="G20" s="48"/>
      <c r="H20" s="69">
        <f>IF(G20="","",IF(ISTEXT(G20),"NC",G20*E20))</f>
      </c>
      <c r="I20" s="9">
        <f>F20*E20</f>
        <v>7872.822900000001</v>
      </c>
      <c r="L20" s="9"/>
    </row>
    <row r="21" spans="1:12" s="10" customFormat="1" ht="12">
      <c r="A21" s="50" t="s">
        <v>39</v>
      </c>
      <c r="B21" s="59" t="s">
        <v>86</v>
      </c>
      <c r="C21" s="51" t="s">
        <v>87</v>
      </c>
      <c r="D21" s="52" t="s">
        <v>38</v>
      </c>
      <c r="E21" s="82">
        <v>134.93</v>
      </c>
      <c r="F21" s="96">
        <v>46.31</v>
      </c>
      <c r="G21" s="48"/>
      <c r="H21" s="69">
        <f>IF(G21="","",IF(ISTEXT(G21),"NC",G21*E21))</f>
      </c>
      <c r="I21" s="9">
        <f>F21*E21</f>
        <v>6248.608300000001</v>
      </c>
      <c r="L21" s="9"/>
    </row>
    <row r="22" spans="1:12" s="10" customFormat="1" ht="36">
      <c r="A22" s="50" t="s">
        <v>50</v>
      </c>
      <c r="B22" s="59" t="s">
        <v>88</v>
      </c>
      <c r="C22" s="51" t="s">
        <v>89</v>
      </c>
      <c r="D22" s="52" t="s">
        <v>54</v>
      </c>
      <c r="E22" s="82">
        <v>1372.05</v>
      </c>
      <c r="F22" s="96">
        <v>1.05</v>
      </c>
      <c r="G22" s="48"/>
      <c r="H22" s="69">
        <f>IF(G22="","",IF(ISTEXT(G22),"NC",G22*E22))</f>
      </c>
      <c r="I22" s="9">
        <f>F22*E22</f>
        <v>1440.6525</v>
      </c>
      <c r="L22" s="9"/>
    </row>
    <row r="23" spans="1:12" s="10" customFormat="1" ht="12.75">
      <c r="A23" s="72"/>
      <c r="B23" s="73"/>
      <c r="C23" s="74"/>
      <c r="D23" s="75"/>
      <c r="E23" s="83"/>
      <c r="F23" s="92" t="s">
        <v>30</v>
      </c>
      <c r="G23" s="76"/>
      <c r="H23" s="77">
        <f>SUM(H19:H22)</f>
        <v>0</v>
      </c>
      <c r="I23" s="9"/>
      <c r="L23" s="9"/>
    </row>
    <row r="24" spans="1:8" s="10" customFormat="1" ht="11.25" customHeight="1">
      <c r="A24" s="66">
        <v>3</v>
      </c>
      <c r="B24" s="68"/>
      <c r="C24" s="78" t="s">
        <v>90</v>
      </c>
      <c r="D24" s="60"/>
      <c r="E24" s="85"/>
      <c r="F24" s="91"/>
      <c r="G24" s="60"/>
      <c r="H24" s="79"/>
    </row>
    <row r="25" spans="1:12" s="10" customFormat="1" ht="36">
      <c r="A25" s="50" t="s">
        <v>43</v>
      </c>
      <c r="B25" s="59" t="s">
        <v>96</v>
      </c>
      <c r="C25" s="51" t="s">
        <v>97</v>
      </c>
      <c r="D25" s="52" t="s">
        <v>38</v>
      </c>
      <c r="E25" s="82">
        <v>128.98</v>
      </c>
      <c r="F25" s="96">
        <v>299.61</v>
      </c>
      <c r="G25" s="48"/>
      <c r="H25" s="69">
        <f>IF(G25="","",IF(ISTEXT(G25),"NC",G25*E25))</f>
      </c>
      <c r="I25" s="9">
        <f>F25*E25</f>
        <v>38643.6978</v>
      </c>
      <c r="L25" s="9"/>
    </row>
    <row r="26" spans="1:12" s="10" customFormat="1" ht="12">
      <c r="A26" s="50" t="s">
        <v>55</v>
      </c>
      <c r="B26" s="59" t="s">
        <v>98</v>
      </c>
      <c r="C26" s="51" t="s">
        <v>99</v>
      </c>
      <c r="D26" s="52" t="s">
        <v>49</v>
      </c>
      <c r="E26" s="82">
        <v>128.98</v>
      </c>
      <c r="F26" s="96">
        <v>591.25</v>
      </c>
      <c r="G26" s="48"/>
      <c r="H26" s="69">
        <f aca="true" t="shared" si="0" ref="H26:H34">IF(G26="","",IF(ISTEXT(G26),"NC",G26*E26))</f>
      </c>
      <c r="I26" s="9">
        <f aca="true" t="shared" si="1" ref="I26:I34">F26*E26</f>
        <v>76259.42499999999</v>
      </c>
      <c r="L26" s="9"/>
    </row>
    <row r="27" spans="1:12" s="10" customFormat="1" ht="24">
      <c r="A27" s="50" t="s">
        <v>56</v>
      </c>
      <c r="B27" s="59" t="s">
        <v>100</v>
      </c>
      <c r="C27" s="51" t="s">
        <v>101</v>
      </c>
      <c r="D27" s="52" t="s">
        <v>38</v>
      </c>
      <c r="E27" s="82">
        <v>128.98</v>
      </c>
      <c r="F27" s="96">
        <v>197.13</v>
      </c>
      <c r="G27" s="48"/>
      <c r="H27" s="69">
        <f t="shared" si="0"/>
      </c>
      <c r="I27" s="9">
        <f t="shared" si="1"/>
        <v>25425.8274</v>
      </c>
      <c r="L27" s="9"/>
    </row>
    <row r="28" spans="1:12" s="10" customFormat="1" ht="36">
      <c r="A28" s="50" t="s">
        <v>57</v>
      </c>
      <c r="B28" s="59" t="s">
        <v>102</v>
      </c>
      <c r="C28" s="51" t="s">
        <v>103</v>
      </c>
      <c r="D28" s="52" t="s">
        <v>42</v>
      </c>
      <c r="E28" s="82">
        <v>73.7</v>
      </c>
      <c r="F28" s="96">
        <v>5.68</v>
      </c>
      <c r="G28" s="48"/>
      <c r="H28" s="69">
        <f t="shared" si="0"/>
      </c>
      <c r="I28" s="9">
        <f t="shared" si="1"/>
        <v>418.616</v>
      </c>
      <c r="L28" s="9"/>
    </row>
    <row r="29" spans="1:12" s="10" customFormat="1" ht="48">
      <c r="A29" s="50" t="s">
        <v>58</v>
      </c>
      <c r="B29" s="59" t="s">
        <v>104</v>
      </c>
      <c r="C29" s="51" t="s">
        <v>105</v>
      </c>
      <c r="D29" s="52" t="s">
        <v>38</v>
      </c>
      <c r="E29" s="82">
        <v>3.69</v>
      </c>
      <c r="F29" s="96">
        <v>231.54</v>
      </c>
      <c r="G29" s="48"/>
      <c r="H29" s="69">
        <f t="shared" si="0"/>
      </c>
      <c r="I29" s="9">
        <f t="shared" si="1"/>
        <v>854.3825999999999</v>
      </c>
      <c r="L29" s="9"/>
    </row>
    <row r="30" spans="1:12" s="10" customFormat="1" ht="12">
      <c r="A30" s="50" t="s">
        <v>59</v>
      </c>
      <c r="B30" s="59" t="s">
        <v>106</v>
      </c>
      <c r="C30" s="51" t="s">
        <v>107</v>
      </c>
      <c r="D30" s="52" t="s">
        <v>108</v>
      </c>
      <c r="E30" s="82">
        <v>295.2</v>
      </c>
      <c r="F30" s="96">
        <v>0.79</v>
      </c>
      <c r="G30" s="48"/>
      <c r="H30" s="69">
        <f t="shared" si="0"/>
      </c>
      <c r="I30" s="9">
        <f t="shared" si="1"/>
        <v>233.208</v>
      </c>
      <c r="L30" s="9"/>
    </row>
    <row r="31" spans="1:12" s="10" customFormat="1" ht="36">
      <c r="A31" s="50" t="s">
        <v>60</v>
      </c>
      <c r="B31" s="59" t="s">
        <v>109</v>
      </c>
      <c r="C31" s="51" t="s">
        <v>110</v>
      </c>
      <c r="D31" s="52" t="s">
        <v>42</v>
      </c>
      <c r="E31" s="82">
        <v>71.37</v>
      </c>
      <c r="F31" s="96">
        <v>212.28</v>
      </c>
      <c r="G31" s="48"/>
      <c r="H31" s="69">
        <f t="shared" si="0"/>
      </c>
      <c r="I31" s="9">
        <f t="shared" si="1"/>
        <v>15150.423600000002</v>
      </c>
      <c r="L31" s="9"/>
    </row>
    <row r="32" spans="1:12" s="10" customFormat="1" ht="48">
      <c r="A32" s="50" t="s">
        <v>61</v>
      </c>
      <c r="B32" s="59" t="s">
        <v>111</v>
      </c>
      <c r="C32" s="51" t="s">
        <v>112</v>
      </c>
      <c r="D32" s="52" t="s">
        <v>42</v>
      </c>
      <c r="E32" s="82">
        <v>132</v>
      </c>
      <c r="F32" s="96">
        <v>137.16</v>
      </c>
      <c r="G32" s="48"/>
      <c r="H32" s="69">
        <f t="shared" si="0"/>
      </c>
      <c r="I32" s="9">
        <f t="shared" si="1"/>
        <v>18105.12</v>
      </c>
      <c r="L32" s="9"/>
    </row>
    <row r="33" spans="1:12" s="10" customFormat="1" ht="36">
      <c r="A33" s="50" t="s">
        <v>62</v>
      </c>
      <c r="B33" s="59">
        <v>73301</v>
      </c>
      <c r="C33" s="51" t="s">
        <v>113</v>
      </c>
      <c r="D33" s="52" t="s">
        <v>38</v>
      </c>
      <c r="E33" s="82">
        <v>128.98</v>
      </c>
      <c r="F33" s="96">
        <v>10.58</v>
      </c>
      <c r="G33" s="48"/>
      <c r="H33" s="69">
        <f t="shared" si="0"/>
      </c>
      <c r="I33" s="9">
        <f t="shared" si="1"/>
        <v>1364.6083999999998</v>
      </c>
      <c r="L33" s="9"/>
    </row>
    <row r="34" spans="1:12" s="10" customFormat="1" ht="60">
      <c r="A34" s="50" t="s">
        <v>63</v>
      </c>
      <c r="B34" s="59" t="s">
        <v>114</v>
      </c>
      <c r="C34" s="51" t="s">
        <v>115</v>
      </c>
      <c r="D34" s="52" t="s">
        <v>40</v>
      </c>
      <c r="E34" s="82">
        <v>216</v>
      </c>
      <c r="F34" s="88">
        <v>79.18</v>
      </c>
      <c r="G34" s="48"/>
      <c r="H34" s="69">
        <f t="shared" si="0"/>
      </c>
      <c r="I34" s="9">
        <f t="shared" si="1"/>
        <v>17102.88</v>
      </c>
      <c r="L34" s="9"/>
    </row>
    <row r="35" spans="1:12" s="10" customFormat="1" ht="36">
      <c r="A35" s="50" t="s">
        <v>64</v>
      </c>
      <c r="B35" s="59" t="s">
        <v>116</v>
      </c>
      <c r="C35" s="51" t="s">
        <v>117</v>
      </c>
      <c r="D35" s="52" t="s">
        <v>118</v>
      </c>
      <c r="E35" s="82">
        <v>480</v>
      </c>
      <c r="F35" s="96">
        <v>4.95</v>
      </c>
      <c r="G35" s="48"/>
      <c r="H35" s="69">
        <f aca="true" t="shared" si="2" ref="H35:H40">IF(G35="","",IF(ISTEXT(G35),"NC",G35*E35))</f>
      </c>
      <c r="I35" s="9">
        <f aca="true" t="shared" si="3" ref="I35:I40">F35*E35</f>
        <v>2376</v>
      </c>
      <c r="L35" s="9"/>
    </row>
    <row r="36" spans="1:12" s="10" customFormat="1" ht="36">
      <c r="A36" s="50" t="s">
        <v>91</v>
      </c>
      <c r="B36" s="59" t="s">
        <v>119</v>
      </c>
      <c r="C36" s="51" t="s">
        <v>120</v>
      </c>
      <c r="D36" s="52" t="s">
        <v>38</v>
      </c>
      <c r="E36" s="82">
        <v>4.32</v>
      </c>
      <c r="F36" s="96">
        <v>516.99</v>
      </c>
      <c r="G36" s="48"/>
      <c r="H36" s="69">
        <f t="shared" si="2"/>
      </c>
      <c r="I36" s="9">
        <f t="shared" si="3"/>
        <v>2233.3968</v>
      </c>
      <c r="L36" s="9"/>
    </row>
    <row r="37" spans="1:12" s="10" customFormat="1" ht="24">
      <c r="A37" s="50" t="s">
        <v>92</v>
      </c>
      <c r="B37" s="59" t="s">
        <v>121</v>
      </c>
      <c r="C37" s="51" t="s">
        <v>122</v>
      </c>
      <c r="D37" s="52" t="s">
        <v>38</v>
      </c>
      <c r="E37" s="82">
        <v>0.14</v>
      </c>
      <c r="F37" s="96">
        <v>403.89</v>
      </c>
      <c r="G37" s="48"/>
      <c r="H37" s="69">
        <f t="shared" si="2"/>
      </c>
      <c r="I37" s="9">
        <f t="shared" si="3"/>
        <v>56.5446</v>
      </c>
      <c r="L37" s="9"/>
    </row>
    <row r="38" spans="1:12" s="10" customFormat="1" ht="24">
      <c r="A38" s="50" t="s">
        <v>93</v>
      </c>
      <c r="B38" s="59" t="s">
        <v>123</v>
      </c>
      <c r="C38" s="51" t="s">
        <v>124</v>
      </c>
      <c r="D38" s="52" t="s">
        <v>40</v>
      </c>
      <c r="E38" s="82">
        <v>120</v>
      </c>
      <c r="F38" s="96">
        <v>179.81</v>
      </c>
      <c r="G38" s="48"/>
      <c r="H38" s="69">
        <f t="shared" si="2"/>
      </c>
      <c r="I38" s="9">
        <f t="shared" si="3"/>
        <v>21577.2</v>
      </c>
      <c r="L38" s="9"/>
    </row>
    <row r="39" spans="1:12" s="10" customFormat="1" ht="24">
      <c r="A39" s="50" t="s">
        <v>94</v>
      </c>
      <c r="B39" s="59">
        <v>36374</v>
      </c>
      <c r="C39" s="51" t="s">
        <v>125</v>
      </c>
      <c r="D39" s="52" t="s">
        <v>68</v>
      </c>
      <c r="E39" s="82">
        <v>6</v>
      </c>
      <c r="F39" s="96">
        <v>40.54</v>
      </c>
      <c r="G39" s="48"/>
      <c r="H39" s="69">
        <f t="shared" si="2"/>
      </c>
      <c r="I39" s="9">
        <f t="shared" si="3"/>
        <v>243.24</v>
      </c>
      <c r="L39" s="9"/>
    </row>
    <row r="40" spans="1:12" s="10" customFormat="1" ht="12">
      <c r="A40" s="50" t="s">
        <v>95</v>
      </c>
      <c r="B40" s="59">
        <v>9874</v>
      </c>
      <c r="C40" s="51" t="s">
        <v>126</v>
      </c>
      <c r="D40" s="52" t="s">
        <v>68</v>
      </c>
      <c r="E40" s="82">
        <v>216</v>
      </c>
      <c r="F40" s="96">
        <v>8.1</v>
      </c>
      <c r="G40" s="48"/>
      <c r="H40" s="69">
        <f t="shared" si="2"/>
      </c>
      <c r="I40" s="9">
        <f t="shared" si="3"/>
        <v>1749.6</v>
      </c>
      <c r="L40" s="9"/>
    </row>
    <row r="41" spans="1:12" s="10" customFormat="1" ht="12.75">
      <c r="A41" s="54"/>
      <c r="B41" s="61"/>
      <c r="C41" s="55"/>
      <c r="D41" s="56"/>
      <c r="E41" s="86"/>
      <c r="F41" s="92" t="s">
        <v>30</v>
      </c>
      <c r="G41" s="76"/>
      <c r="H41" s="77">
        <f>SUM(H25:H40)</f>
        <v>0</v>
      </c>
      <c r="I41" s="9"/>
      <c r="L41" s="9"/>
    </row>
    <row r="42" spans="1:12" s="10" customFormat="1" ht="12.75">
      <c r="A42" s="66">
        <v>4</v>
      </c>
      <c r="B42" s="68"/>
      <c r="C42" s="67" t="s">
        <v>127</v>
      </c>
      <c r="D42" s="57"/>
      <c r="E42" s="84"/>
      <c r="F42" s="93"/>
      <c r="G42" s="57"/>
      <c r="H42" s="70"/>
      <c r="I42" s="9">
        <f>F42*E42</f>
        <v>0</v>
      </c>
      <c r="L42" s="9"/>
    </row>
    <row r="43" spans="1:12" s="10" customFormat="1" ht="24">
      <c r="A43" s="50" t="s">
        <v>48</v>
      </c>
      <c r="B43" s="59">
        <v>36375</v>
      </c>
      <c r="C43" s="51" t="s">
        <v>130</v>
      </c>
      <c r="D43" s="52" t="s">
        <v>68</v>
      </c>
      <c r="E43" s="82">
        <v>10.8</v>
      </c>
      <c r="F43" s="96">
        <v>14.82</v>
      </c>
      <c r="G43" s="48"/>
      <c r="H43" s="69">
        <f>IF(G43="","",IF(ISTEXT(G43),"NC",G43*E43))</f>
      </c>
      <c r="I43" s="9">
        <f>F43*E43</f>
        <v>160.056</v>
      </c>
      <c r="L43" s="9"/>
    </row>
    <row r="44" spans="1:12" s="10" customFormat="1" ht="12">
      <c r="A44" s="50" t="s">
        <v>44</v>
      </c>
      <c r="B44" s="59" t="s">
        <v>131</v>
      </c>
      <c r="C44" s="51" t="s">
        <v>132</v>
      </c>
      <c r="D44" s="52" t="s">
        <v>38</v>
      </c>
      <c r="E44" s="82">
        <v>19.8</v>
      </c>
      <c r="F44" s="96">
        <v>103.87</v>
      </c>
      <c r="G44" s="48"/>
      <c r="H44" s="69">
        <f aca="true" t="shared" si="4" ref="H44:H50">IF(G44="","",IF(ISTEXT(G44),"NC",G44*E44))</f>
      </c>
      <c r="I44" s="9">
        <f aca="true" t="shared" si="5" ref="I44:I50">F44*E44</f>
        <v>2056.626</v>
      </c>
      <c r="L44" s="9"/>
    </row>
    <row r="45" spans="1:12" s="10" customFormat="1" ht="60">
      <c r="A45" s="50" t="s">
        <v>45</v>
      </c>
      <c r="B45" s="59" t="s">
        <v>133</v>
      </c>
      <c r="C45" s="51" t="s">
        <v>134</v>
      </c>
      <c r="D45" s="52" t="s">
        <v>49</v>
      </c>
      <c r="E45" s="82">
        <v>6</v>
      </c>
      <c r="F45" s="88">
        <v>1169.29</v>
      </c>
      <c r="G45" s="48"/>
      <c r="H45" s="69">
        <f t="shared" si="4"/>
      </c>
      <c r="I45" s="9">
        <f t="shared" si="5"/>
        <v>7015.74</v>
      </c>
      <c r="L45" s="9"/>
    </row>
    <row r="46" spans="1:12" s="10" customFormat="1" ht="60">
      <c r="A46" s="50" t="s">
        <v>65</v>
      </c>
      <c r="B46" s="59" t="s">
        <v>135</v>
      </c>
      <c r="C46" s="51" t="s">
        <v>136</v>
      </c>
      <c r="D46" s="52" t="s">
        <v>40</v>
      </c>
      <c r="E46" s="82">
        <v>20</v>
      </c>
      <c r="F46" s="96">
        <v>87.96</v>
      </c>
      <c r="G46" s="48"/>
      <c r="H46" s="69">
        <f t="shared" si="4"/>
      </c>
      <c r="I46" s="9">
        <f t="shared" si="5"/>
        <v>1759.1999999999998</v>
      </c>
      <c r="L46" s="9"/>
    </row>
    <row r="47" spans="1:12" s="10" customFormat="1" ht="60">
      <c r="A47" s="50" t="s">
        <v>66</v>
      </c>
      <c r="B47" s="59" t="s">
        <v>137</v>
      </c>
      <c r="C47" s="51" t="s">
        <v>138</v>
      </c>
      <c r="D47" s="52" t="s">
        <v>40</v>
      </c>
      <c r="E47" s="82">
        <v>42</v>
      </c>
      <c r="F47" s="96">
        <v>67.53</v>
      </c>
      <c r="G47" s="48"/>
      <c r="H47" s="69">
        <f t="shared" si="4"/>
      </c>
      <c r="I47" s="9">
        <f t="shared" si="5"/>
        <v>2836.26</v>
      </c>
      <c r="L47" s="9"/>
    </row>
    <row r="48" spans="1:12" s="10" customFormat="1" ht="24">
      <c r="A48" s="50" t="s">
        <v>67</v>
      </c>
      <c r="B48" s="59" t="s">
        <v>139</v>
      </c>
      <c r="C48" s="51" t="s">
        <v>140</v>
      </c>
      <c r="D48" s="52" t="s">
        <v>40</v>
      </c>
      <c r="E48" s="82">
        <v>50</v>
      </c>
      <c r="F48" s="96">
        <v>32.05</v>
      </c>
      <c r="G48" s="48"/>
      <c r="H48" s="69">
        <f t="shared" si="4"/>
      </c>
      <c r="I48" s="9">
        <f t="shared" si="5"/>
        <v>1602.4999999999998</v>
      </c>
      <c r="L48" s="9"/>
    </row>
    <row r="49" spans="1:12" s="10" customFormat="1" ht="36">
      <c r="A49" s="50" t="s">
        <v>128</v>
      </c>
      <c r="B49" s="59" t="s">
        <v>141</v>
      </c>
      <c r="C49" s="51" t="s">
        <v>142</v>
      </c>
      <c r="D49" s="52" t="s">
        <v>49</v>
      </c>
      <c r="E49" s="82">
        <v>3</v>
      </c>
      <c r="F49" s="96">
        <v>825.4</v>
      </c>
      <c r="G49" s="48"/>
      <c r="H49" s="69">
        <f t="shared" si="4"/>
      </c>
      <c r="I49" s="9">
        <f t="shared" si="5"/>
        <v>2476.2</v>
      </c>
      <c r="L49" s="9"/>
    </row>
    <row r="50" spans="1:12" s="10" customFormat="1" ht="36">
      <c r="A50" s="50" t="s">
        <v>129</v>
      </c>
      <c r="B50" s="59" t="s">
        <v>69</v>
      </c>
      <c r="C50" s="51" t="s">
        <v>70</v>
      </c>
      <c r="D50" s="52" t="s">
        <v>49</v>
      </c>
      <c r="E50" s="82">
        <v>3</v>
      </c>
      <c r="F50" s="96">
        <v>314.67</v>
      </c>
      <c r="G50" s="48"/>
      <c r="H50" s="69">
        <f t="shared" si="4"/>
      </c>
      <c r="I50" s="9">
        <f t="shared" si="5"/>
        <v>944.01</v>
      </c>
      <c r="L50" s="9"/>
    </row>
    <row r="51" spans="1:12" s="10" customFormat="1" ht="12.75">
      <c r="A51" s="72"/>
      <c r="B51" s="73"/>
      <c r="C51" s="74"/>
      <c r="D51" s="75"/>
      <c r="E51" s="83"/>
      <c r="F51" s="92" t="s">
        <v>30</v>
      </c>
      <c r="G51" s="76"/>
      <c r="H51" s="77">
        <f>SUM(H43:H50)</f>
        <v>0</v>
      </c>
      <c r="I51" s="9"/>
      <c r="L51" s="9"/>
    </row>
    <row r="52" spans="1:12" s="10" customFormat="1" ht="15">
      <c r="A52" s="62"/>
      <c r="B52" s="62"/>
      <c r="C52" s="63"/>
      <c r="D52" s="64"/>
      <c r="E52" s="65"/>
      <c r="F52" s="94"/>
      <c r="G52" s="80" t="s">
        <v>33</v>
      </c>
      <c r="H52" s="81">
        <f>IF(SUM(H14:H51)=0,"",SUM(H14:H51)/2)</f>
      </c>
      <c r="I52" s="9"/>
      <c r="L52" s="9"/>
    </row>
    <row r="53" spans="1:12" s="10" customFormat="1" ht="15">
      <c r="A53" s="62"/>
      <c r="B53" s="62"/>
      <c r="C53" s="63"/>
      <c r="D53" s="64"/>
      <c r="E53" s="65"/>
      <c r="F53" s="94"/>
      <c r="G53" s="87" t="s">
        <v>71</v>
      </c>
      <c r="H53" s="81">
        <f>IF(SUM(H14:H51)=0,"",H52*22.47%)</f>
      </c>
      <c r="I53" s="9"/>
      <c r="L53" s="9"/>
    </row>
    <row r="54" spans="1:9" s="36" customFormat="1" ht="9">
      <c r="A54" s="42"/>
      <c r="B54" s="42"/>
      <c r="F54" s="35"/>
      <c r="G54" s="104" t="s">
        <v>27</v>
      </c>
      <c r="H54" s="105"/>
      <c r="I54" s="35"/>
    </row>
    <row r="55" spans="7:9" ht="15.75">
      <c r="G55" s="97">
        <f>IF(SUM(H14:H51)=0,"",SUM(H52:H53))</f>
      </c>
      <c r="H55" s="98"/>
      <c r="I55" s="12"/>
    </row>
    <row r="56" spans="8:9" ht="7.5" customHeight="1">
      <c r="H56" s="3"/>
      <c r="I56" s="12"/>
    </row>
    <row r="57" spans="1:8" s="46" customFormat="1" ht="25.5" customHeight="1">
      <c r="A57" s="99" t="str">
        <f>" - "&amp;Dados!B21</f>
        <v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57" s="99"/>
      <c r="C57" s="99"/>
      <c r="D57" s="99"/>
      <c r="E57" s="99"/>
      <c r="F57" s="99"/>
      <c r="G57" s="99"/>
      <c r="H57" s="99"/>
    </row>
    <row r="58" spans="1:8" s="46" customFormat="1" ht="11.25">
      <c r="A58" s="99" t="str">
        <f>" - "&amp;Dados!B22</f>
        <v> - O pertinente contrato terá vigência de 05 (cinco) meses, conforme Cronograma, a partir da emissão da Ordem de Serviço;</v>
      </c>
      <c r="B58" s="99"/>
      <c r="C58" s="99"/>
      <c r="D58" s="99"/>
      <c r="E58" s="99"/>
      <c r="F58" s="99"/>
      <c r="G58" s="99"/>
      <c r="H58" s="99"/>
    </row>
    <row r="59" spans="1:8" s="46" customFormat="1" ht="27.75" customHeight="1">
      <c r="A59" s="99" t="str">
        <f>" - "&amp;Dados!B23</f>
        <v> - 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v>
      </c>
      <c r="B59" s="99"/>
      <c r="C59" s="99"/>
      <c r="D59" s="99"/>
      <c r="E59" s="99"/>
      <c r="F59" s="99"/>
      <c r="G59" s="99"/>
      <c r="H59" s="99"/>
    </row>
    <row r="60" spans="1:8" s="10" customFormat="1" ht="11.25">
      <c r="A60" s="99" t="str">
        <f>" - "&amp;Dados!B24</f>
        <v> - Proposta válida por 60 (sessenta) dias</v>
      </c>
      <c r="B60" s="99"/>
      <c r="C60" s="99"/>
      <c r="D60" s="99"/>
      <c r="E60" s="99"/>
      <c r="F60" s="99"/>
      <c r="G60" s="99"/>
      <c r="H60" s="99"/>
    </row>
    <row r="67" spans="3:8" ht="12.75" customHeight="1">
      <c r="C67" s="1"/>
      <c r="E67" s="1"/>
      <c r="H67" s="1"/>
    </row>
    <row r="68" spans="3:8" ht="12.75">
      <c r="C68" s="1"/>
      <c r="E68" s="1"/>
      <c r="H68" s="1"/>
    </row>
    <row r="69" spans="3:8" ht="12.75">
      <c r="C69" s="49"/>
      <c r="E69" s="1"/>
      <c r="H69" s="1"/>
    </row>
    <row r="70" spans="3:8" ht="12.75">
      <c r="C70" s="1"/>
      <c r="E70" s="1"/>
      <c r="H70" s="1"/>
    </row>
    <row r="71" spans="3:8" ht="12.75">
      <c r="C71" s="1"/>
      <c r="E71" s="1"/>
      <c r="H71" s="1"/>
    </row>
  </sheetData>
  <sheetProtection/>
  <autoFilter ref="A11:H60"/>
  <mergeCells count="16">
    <mergeCell ref="G54:H54"/>
    <mergeCell ref="A3:H3"/>
    <mergeCell ref="A4:H4"/>
    <mergeCell ref="A6:H6"/>
    <mergeCell ref="A5:H5"/>
    <mergeCell ref="A7:B7"/>
    <mergeCell ref="G55:H55"/>
    <mergeCell ref="A60:H60"/>
    <mergeCell ref="A2:H2"/>
    <mergeCell ref="A57:H57"/>
    <mergeCell ref="A58:H58"/>
    <mergeCell ref="A59:H59"/>
    <mergeCell ref="E10:H10"/>
    <mergeCell ref="B8:H8"/>
    <mergeCell ref="B9:H9"/>
    <mergeCell ref="B10:C10"/>
  </mergeCells>
  <conditionalFormatting sqref="G55">
    <cfRule type="expression" priority="4" dxfId="9" stopIfTrue="1">
      <formula>IF($K54="OK",IF(I54=1,TRUE(),FALSE()),FALSE())</formula>
    </cfRule>
    <cfRule type="expression" priority="5" dxfId="10" stopIfTrue="1">
      <formula>IF($K54="Empate",IF(I54=1,TRUE(),FALSE()),FALSE())</formula>
    </cfRule>
    <cfRule type="expression" priority="6" dxfId="7" stopIfTrue="1">
      <formula>IF($K54="Empate",IF(I54=2,TRUE(),FALSE()),FALSE())</formula>
    </cfRule>
  </conditionalFormatting>
  <conditionalFormatting sqref="H19:H23 H25:H41 H14:H17 H43:H53">
    <cfRule type="expression" priority="7" dxfId="3" stopIfTrue="1">
      <formula>IF(ISTEXT(G14),FALSE(),IF(G14&gt;F14,TRUE(),FALSE()))</formula>
    </cfRule>
  </conditionalFormatting>
  <conditionalFormatting sqref="G54">
    <cfRule type="expression" priority="1" dxfId="5" stopIfTrue="1">
      <formula>IF($K54="Empate",IF(I54=1,TRUE(),FALSE()),FALSE())</formula>
    </cfRule>
    <cfRule type="expression" priority="2" dxfId="11" stopIfTrue="1">
      <formula>IF(I54="&gt;",FALSE(),IF(I54&gt;0,TRUE(),FALSE()))</formula>
    </cfRule>
    <cfRule type="expression" priority="3" dxfId="3" stopIfTrue="1">
      <formula>IF(I54="&gt;",TRUE(),FALSE())</formula>
    </cfRule>
  </conditionalFormatting>
  <conditionalFormatting sqref="C25:C41 C14:C17 C19:C23 C43:C53">
    <cfRule type="expression" priority="8" dxfId="2" stopIfTrue="1">
      <formula>IF(#REF!=1,IF(#REF!=0,1,0),0)</formula>
    </cfRule>
  </conditionalFormatting>
  <conditionalFormatting sqref="G25:G40 G14:G16 G19:G22 G43:G50">
    <cfRule type="cellIs" priority="9" dxfId="0" operator="equal" stopIfTrue="1">
      <formula>""</formula>
    </cfRule>
  </conditionalFormatting>
  <conditionalFormatting sqref="E10:H10 B8:B9 B10:C10">
    <cfRule type="cellIs" priority="10" dxfId="0" operator="equal" stopIfTrue="1">
      <formula>$H$1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77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6.28125" style="0" customWidth="1"/>
    <col min="3" max="5" width="36.421875" style="0" customWidth="1"/>
    <col min="6" max="13" width="14.57421875" style="0" customWidth="1"/>
    <col min="14" max="15" width="9.28125" style="0" customWidth="1"/>
  </cols>
  <sheetData>
    <row r="1" spans="1:7" ht="12.75">
      <c r="A1" s="21" t="s">
        <v>9</v>
      </c>
      <c r="B1" s="11" t="s">
        <v>144</v>
      </c>
      <c r="E1" s="6"/>
      <c r="F1" s="6"/>
      <c r="G1" s="6"/>
    </row>
    <row r="2" spans="1:7" ht="12.75">
      <c r="A2" s="21" t="s">
        <v>10</v>
      </c>
      <c r="B2" t="s">
        <v>146</v>
      </c>
      <c r="E2" s="6"/>
      <c r="F2" s="6"/>
      <c r="G2" s="6"/>
    </row>
    <row r="3" spans="1:7" ht="12.75">
      <c r="A3" s="21" t="s">
        <v>11</v>
      </c>
      <c r="B3" s="7" t="s">
        <v>145</v>
      </c>
      <c r="C3" s="7"/>
      <c r="E3" s="6"/>
      <c r="F3" s="6"/>
      <c r="G3" s="6"/>
    </row>
    <row r="4" spans="1:7" ht="12.75">
      <c r="A4" s="21" t="s">
        <v>12</v>
      </c>
      <c r="B4" s="14" t="s">
        <v>150</v>
      </c>
      <c r="C4" s="7"/>
      <c r="E4" s="6"/>
      <c r="F4" s="6"/>
      <c r="G4" s="6"/>
    </row>
    <row r="5" spans="1:7" ht="12.75">
      <c r="A5" s="21" t="s">
        <v>13</v>
      </c>
      <c r="B5" s="14" t="s">
        <v>72</v>
      </c>
      <c r="C5" s="7"/>
      <c r="E5" s="6"/>
      <c r="F5" s="6"/>
      <c r="G5" s="6"/>
    </row>
    <row r="6" spans="1:7" ht="12.75">
      <c r="A6" s="21" t="s">
        <v>19</v>
      </c>
      <c r="B6" s="17" t="s">
        <v>73</v>
      </c>
      <c r="C6" s="7"/>
      <c r="E6" s="6"/>
      <c r="F6" s="6"/>
      <c r="G6" s="6"/>
    </row>
    <row r="7" spans="1:7" ht="12.75">
      <c r="A7" s="21" t="s">
        <v>14</v>
      </c>
      <c r="B7" s="7" t="s">
        <v>31</v>
      </c>
      <c r="C7" s="7"/>
      <c r="E7" s="6"/>
      <c r="F7" s="6"/>
      <c r="G7" s="6"/>
    </row>
    <row r="8" spans="1:7" ht="12.75">
      <c r="A8" s="30" t="s">
        <v>23</v>
      </c>
      <c r="B8" s="34">
        <v>386098.3771309699</v>
      </c>
      <c r="C8" s="7"/>
      <c r="E8" s="6"/>
      <c r="F8" s="6"/>
      <c r="G8" s="6"/>
    </row>
    <row r="9" spans="1:7" ht="12.75">
      <c r="A9" s="22" t="s">
        <v>0</v>
      </c>
      <c r="E9" s="6"/>
      <c r="F9" s="6"/>
      <c r="G9" s="6"/>
    </row>
    <row r="10" spans="1:7" ht="12.75">
      <c r="A10" s="23" t="s">
        <v>2</v>
      </c>
      <c r="E10" s="6"/>
      <c r="F10" s="6"/>
      <c r="G10" s="6"/>
    </row>
    <row r="11" spans="1:7" ht="12.75">
      <c r="A11" s="24" t="s">
        <v>8</v>
      </c>
      <c r="E11" s="6"/>
      <c r="F11" s="6"/>
      <c r="G11" s="6"/>
    </row>
    <row r="12" spans="1:7" ht="12.75">
      <c r="A12" s="23" t="s">
        <v>20</v>
      </c>
      <c r="E12" s="6"/>
      <c r="F12" s="6"/>
      <c r="G12" s="6"/>
    </row>
    <row r="13" spans="1:7" ht="12.75">
      <c r="A13" s="23" t="s">
        <v>24</v>
      </c>
      <c r="E13" s="6"/>
      <c r="F13" s="6"/>
      <c r="G13" s="6"/>
    </row>
    <row r="14" spans="1:7" ht="12.75">
      <c r="A14" s="6"/>
      <c r="B14" s="29"/>
      <c r="E14" s="29"/>
      <c r="F14" s="6"/>
      <c r="G14" s="6"/>
    </row>
    <row r="15" spans="1:13" s="28" customFormat="1" ht="12.75">
      <c r="A15" s="27" t="s">
        <v>21</v>
      </c>
      <c r="B15" s="29" t="s">
        <v>143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8" customFormat="1" ht="12.75">
      <c r="A16" s="27" t="s">
        <v>22</v>
      </c>
      <c r="B16" s="29" t="s">
        <v>147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2:7" ht="12.75">
      <c r="B17" s="29"/>
      <c r="E17" s="6"/>
      <c r="F17" s="6"/>
      <c r="G17" s="6"/>
    </row>
    <row r="18" spans="2:7" ht="12.75">
      <c r="B18" s="29"/>
      <c r="E18" s="6"/>
      <c r="F18" s="6"/>
      <c r="G18" s="6"/>
    </row>
    <row r="19" spans="5:7" ht="12.75">
      <c r="E19" s="6"/>
      <c r="F19" s="6"/>
      <c r="G19" s="6"/>
    </row>
    <row r="20" spans="5:7" ht="12.75">
      <c r="E20" s="6"/>
      <c r="F20" s="6"/>
      <c r="G20" s="6"/>
    </row>
    <row r="21" spans="1:7" ht="63.75">
      <c r="A21" s="25" t="s">
        <v>15</v>
      </c>
      <c r="B21" s="26" t="s">
        <v>32</v>
      </c>
      <c r="E21" s="6"/>
      <c r="F21" s="6"/>
      <c r="G21" s="6"/>
    </row>
    <row r="22" spans="1:7" ht="25.5">
      <c r="A22" s="25" t="s">
        <v>16</v>
      </c>
      <c r="B22" s="26" t="s">
        <v>148</v>
      </c>
      <c r="E22" s="6"/>
      <c r="F22" s="6"/>
      <c r="G22" s="6"/>
    </row>
    <row r="23" spans="1:7" ht="63.75">
      <c r="A23" s="25" t="s">
        <v>17</v>
      </c>
      <c r="B23" s="26" t="s">
        <v>41</v>
      </c>
      <c r="E23" s="6"/>
      <c r="F23" s="6"/>
      <c r="G23" s="6"/>
    </row>
    <row r="24" spans="1:7" ht="25.5">
      <c r="A24" s="25" t="s">
        <v>18</v>
      </c>
      <c r="B24" s="26" t="s">
        <v>28</v>
      </c>
      <c r="E24" s="6"/>
      <c r="F24" s="6"/>
      <c r="G24" s="6"/>
    </row>
    <row r="25" spans="1:2" ht="25.5">
      <c r="A25" s="25" t="s">
        <v>74</v>
      </c>
      <c r="B25" s="95" t="s">
        <v>149</v>
      </c>
    </row>
    <row r="27" ht="12.75">
      <c r="C27" s="13"/>
    </row>
    <row r="28" ht="12.75">
      <c r="C28" s="13"/>
    </row>
    <row r="29" ht="12.75">
      <c r="C29" s="13"/>
    </row>
    <row r="30" ht="12.75">
      <c r="C30" s="13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2019-08-09T19:39:23Z</cp:lastPrinted>
  <dcterms:created xsi:type="dcterms:W3CDTF">2006-04-18T17:38:46Z</dcterms:created>
  <dcterms:modified xsi:type="dcterms:W3CDTF">2019-08-09T19:39:39Z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