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 - Itens" sheetId="1" r:id="rId1"/>
    <sheet name="Dados" sheetId="2" r:id="rId2"/>
  </sheets>
  <definedNames>
    <definedName name="_xlnm._FilterDatabase" localSheetId="0" hidden="1">'Quadro de Preços - Itens'!$A$11:$H$128</definedName>
    <definedName name="_xlfn.BAHTTEXT" hidden="1">#NAME?</definedName>
    <definedName name="_xlnm.Print_Titles" localSheetId="0">'Quadro de Preços - Itens'!$1:$11</definedName>
  </definedNames>
  <calcPr fullCalcOnLoad="1"/>
</workbook>
</file>

<file path=xl/comments1.xml><?xml version="1.0" encoding="utf-8"?>
<comments xmlns="http://schemas.openxmlformats.org/spreadsheetml/2006/main">
  <authors>
    <author>Licitacao</author>
  </authors>
  <commentList>
    <comment ref="I1" authorId="0">
      <text>
        <r>
          <rPr>
            <b/>
            <sz val="8"/>
            <rFont val="Tahoma"/>
            <family val="0"/>
          </rPr>
          <t>Instruções:</t>
        </r>
        <r>
          <rPr>
            <sz val="8"/>
            <rFont val="Tahoma"/>
            <family val="0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  <comment ref="I9" authorId="0">
      <text>
        <r>
          <rPr>
            <b/>
            <sz val="8"/>
            <rFont val="Tahoma"/>
            <family val="0"/>
          </rPr>
          <t>Configuração da Página:</t>
        </r>
        <r>
          <rPr>
            <sz val="8"/>
            <rFont val="Tahoma"/>
            <family val="0"/>
          </rPr>
          <t xml:space="preserve">
Esta página está configurada para papel A4. Os cabeçalhos se repetirão automaticamente.</t>
        </r>
      </text>
    </comment>
  </commentList>
</comments>
</file>

<file path=xl/sharedStrings.xml><?xml version="1.0" encoding="utf-8"?>
<sst xmlns="http://schemas.openxmlformats.org/spreadsheetml/2006/main" count="394" uniqueCount="187">
  <si>
    <t>Firma:</t>
  </si>
  <si>
    <t>End:</t>
  </si>
  <si>
    <t>CNPJ:</t>
  </si>
  <si>
    <t>ITEM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</si>
  <si>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</si>
  <si>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</si>
  <si>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</si>
  <si>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</si>
  <si>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</si>
  <si>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</si>
  <si>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</si>
  <si>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</si>
  <si>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</si>
  <si>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</si>
  <si>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</si>
  <si>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</si>
  <si>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</si>
  <si>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</si>
  <si>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Contrato: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</si>
  <si>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</si>
  <si>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</si>
  <si>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</si>
  <si>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</si>
  <si>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</si>
  <si>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</si>
  <si>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</si>
  <si>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</si>
  <si>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</si>
  <si>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ANEXO I - QUADRO DE PROPOSTAS - ITENS</t>
  </si>
  <si>
    <t>Subtotal&gt;&gt;</t>
  </si>
  <si>
    <t>A prestação dos serviços do objeto desta licitação deverá iniciar a partir da data de celebração do contrato pertinente, após emissão da Ordem de Serviço, conforme cronograma estabelecido em conjunto com o engenheiro da Prefeitura Municipal de Sumidouro;</t>
  </si>
  <si>
    <t>Total&gt;&gt;</t>
  </si>
  <si>
    <t>1.1</t>
  </si>
  <si>
    <t>2.1</t>
  </si>
  <si>
    <t>2.2</t>
  </si>
  <si>
    <t>VALOR ESTIMADO:</t>
  </si>
  <si>
    <t>M3</t>
  </si>
  <si>
    <t>2.3</t>
  </si>
  <si>
    <t>M</t>
  </si>
  <si>
    <t>O pagamento à firma contratada será efetuado por medição e documento comprovando o cumprimento das obrigações Contratuais, enviados pelo Secretário Municipal de Obras, Transporte e Serviços Públicos desta Prefeitura acompanhada de Nota Fiscal para aprovação e liberação.</t>
  </si>
  <si>
    <t>M2</t>
  </si>
  <si>
    <t>3.1</t>
  </si>
  <si>
    <t>4.2</t>
  </si>
  <si>
    <t>4.3</t>
  </si>
  <si>
    <t>1.2</t>
  </si>
  <si>
    <t>4.1</t>
  </si>
  <si>
    <t>UN</t>
  </si>
  <si>
    <t>4.4</t>
  </si>
  <si>
    <t>Homologação: __/__/2019</t>
  </si>
  <si>
    <t>Previsão Publicação: __/__/2019</t>
  </si>
  <si>
    <t>Prazo do Contrato:</t>
  </si>
  <si>
    <t>1.3</t>
  </si>
  <si>
    <t>ÍNDICE</t>
  </si>
  <si>
    <t>CANTEIRO DE OBRAS</t>
  </si>
  <si>
    <t>H</t>
  </si>
  <si>
    <t>Secretaria Municipal de Obras</t>
  </si>
  <si>
    <t>DESCRIÇÃO (LOTE 01 - PONTE DO CORGUINHO)</t>
  </si>
  <si>
    <t>1.4</t>
  </si>
  <si>
    <t>1.5</t>
  </si>
  <si>
    <t>1.6</t>
  </si>
  <si>
    <t>00004813</t>
  </si>
  <si>
    <t>PLACA DE OBRA (PARA CONSTRUCAO CIVIL) EM CHAPA GALVANIZADA *N. 22*, DE *2,0 X 1,125* M</t>
  </si>
  <si>
    <t>00007243</t>
  </si>
  <si>
    <t>TELHA DE ACO ZINCADO TRAPEZOIDAL, A = *40* MM, E = 0,5 MM, SEM PINTURA</t>
  </si>
  <si>
    <t>000010775</t>
  </si>
  <si>
    <t>LOCACAO DE CONTAINER 2,30 X 6,00 M, ALT. 2,50 M, COM 1 SANITARIO, PARA ESCRITORIO, COMPLETO, SEM DIVISORIAS INTERNAS</t>
  </si>
  <si>
    <t>MÊS</t>
  </si>
  <si>
    <t>000010776</t>
  </si>
  <si>
    <t>LOCACAO DE CONTAINER 2,30 X 6,00 M, ALT. 2,50 M, PARA ESCRITORIO, SEM DIVISORIAS INTERNAS E SEM SANITARIO</t>
  </si>
  <si>
    <t>00037524</t>
  </si>
  <si>
    <t>TELA PLASTICA LARANJA, TIPO TAPUME PARA SINALIZACAO, MALHA RETANGULAR, ROLO 1.20 X 50 M (L X C)</t>
  </si>
  <si>
    <t>00034723</t>
  </si>
  <si>
    <t>PLACA DE SINALIZACAO EM CHAPA DE ACO NUM 16 COM PINTURA REFLETIVA</t>
  </si>
  <si>
    <t>TRANSPORTES</t>
  </si>
  <si>
    <t>00004093</t>
  </si>
  <si>
    <t>MOTORISTA DE CAMINHAO</t>
  </si>
  <si>
    <t>04.005.0350-B</t>
  </si>
  <si>
    <t xml:space="preserve"> Transporte de equipamentos pesados em carretas, exclusive a carga e descarga (vide item 04.014.0091) e o custo horário dos equipamentos transportados</t>
  </si>
  <si>
    <t>t x km</t>
  </si>
  <si>
    <t>04.014.0091-B</t>
  </si>
  <si>
    <t>Carga e descarga de equipamentos pesados, em carretas, exclusive o custo horário do equipamento durante a operação</t>
  </si>
  <si>
    <t>t</t>
  </si>
  <si>
    <t>SERVIÇOS COMPLEMENTARES</t>
  </si>
  <si>
    <t>05.080.0020-A</t>
  </si>
  <si>
    <t>Ensecadeira de estacas-pranchas de aço em cavas ou valas com profundidade até 4,00m. O custo inclui o fornecimento, execução e retirada de todos os materiais, considerando a reutilização de 60 vezes para estacas-pranchas e 10 vezes para guias e estroncas de madeira, exclusive escavação. A medição do serviço será pela superfície útil cobrindo as paredes das cavas ou valas</t>
  </si>
  <si>
    <t>m²</t>
  </si>
  <si>
    <t>FUNDAÇÕES</t>
  </si>
  <si>
    <t>01.002.0043-A</t>
  </si>
  <si>
    <t>Perfuração rotativa com coroa de widia, em solo, 10”, vertical, inclusive deslocamento dentro do canteiro e instalação da sonda em cada furo. (Vide itens de mobilização e desmobilização na família 01.009)</t>
  </si>
  <si>
    <t>01.002.0082-A</t>
  </si>
  <si>
    <t>PERFURACAO ROTATIVA COM COROA DE WIDIA,EM ROCHA SA,DIAMETRO 10",VERTICAL,INCLUSIVE DESLOCAMENTO DENTRO DO CANTEIRO E IN STALACAO DA SONDA EM CADA FURO</t>
  </si>
  <si>
    <t>10.003.0045-A</t>
  </si>
  <si>
    <t>Estaca raiz com diâmetro de 10” para carga de 10t, injeção de argamassa de cimento e areia, com 450 a 500kg de cimento por m³, inclusive o fornecimento dos materiais (cimento, areia e aço), exclusive perfuração</t>
  </si>
  <si>
    <t>10.012.0015-A</t>
  </si>
  <si>
    <t>ARRASAMENTO DE ESTACA DE CONCRETO PARA CARGA DE TRABALHO DE COMPRESSAO AXIAL DE 1.300 A 1.700KN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</si>
  <si>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</si>
  <si>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</si>
  <si>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</si>
  <si>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</si>
  <si>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</si>
  <si>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</si>
  <si>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</si>
  <si>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</si>
  <si>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</si>
  <si>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</si>
  <si>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</si>
  <si>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</si>
  <si>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</si>
  <si>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</si>
  <si>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</si>
  <si>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</si>
  <si>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</si>
  <si>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</si>
  <si>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</si>
  <si>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</si>
  <si>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</si>
  <si>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</si>
  <si>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</si>
  <si>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00000027</t>
  </si>
  <si>
    <t>ACO CA-50, 16,0 MM, VERGALHAO</t>
  </si>
  <si>
    <t>KG</t>
  </si>
  <si>
    <t>00000029</t>
  </si>
  <si>
    <t>ACO CA-50, 20,0 MM, VERGALHAO</t>
  </si>
  <si>
    <t>00000031</t>
  </si>
  <si>
    <t>ACO CA-50, 12,5 MM, VERGALHAO</t>
  </si>
  <si>
    <t>00000032</t>
  </si>
  <si>
    <t>ACO CA-50, 6,3 MM, VERGALHAO</t>
  </si>
  <si>
    <t>00000033</t>
  </si>
  <si>
    <t>ACO CA-50, 8,0 MM, VERGALHAO</t>
  </si>
  <si>
    <t>00000034</t>
  </si>
  <si>
    <t>ACO CA-50, 10,0 MM, VERGALHAO</t>
  </si>
  <si>
    <t>00003681</t>
  </si>
  <si>
    <t>JUNTA DILATACAO ELASTICA PARA CONCRETO (FUGENBAND) O-22, ATE 30 MCA</t>
  </si>
  <si>
    <t>00012888</t>
  </si>
  <si>
    <t>APARELHO DE APOIO DE NEOPRENE FRETADO, 60 X 45 X 7,6 CM, COM FRETAGEM DE ACO DE 4 MM INTERCALADAS COM ELASTOMERO DE 11 MM E REVESTIMENTO FINAL COM
ELASTOMERO DE 6 MM</t>
  </si>
  <si>
    <t>DM3</t>
  </si>
  <si>
    <t>00014041</t>
  </si>
  <si>
    <t>CONCRETO USINADO CONVENCIONAL (NAO BOMBEAVEL) CLASSE DE RESISTENCIA C10, COM BRITA 1 E 2, SLUMP = 80 MM +/- 10 MM (NBR 8953)</t>
  </si>
  <si>
    <t>00025950</t>
  </si>
  <si>
    <t>SERVICO DE BOMBEAMENTO DE CONCRETO COM CONSUMO MINIMO DE 40 M3</t>
  </si>
  <si>
    <t>00034439</t>
  </si>
  <si>
    <t>ACO CA-50, 10,0 MM, DOBRADO E CORTADO</t>
  </si>
  <si>
    <t>00034441</t>
  </si>
  <si>
    <t>ACO CA-50, 12,5 MM, DOBRADO E CORTADO</t>
  </si>
  <si>
    <t>00034443</t>
  </si>
  <si>
    <t>ACO CA-50, 16 MM, DOBRADO E CORTADO</t>
  </si>
  <si>
    <t>00034446</t>
  </si>
  <si>
    <t>ACO CA-50, 20 MM, DOBRADO E CORTADO</t>
  </si>
  <si>
    <t>00034449</t>
  </si>
  <si>
    <t>ACO CA-50, 6,3 MM, DOBRADO E CORTADO</t>
  </si>
  <si>
    <t>00038496</t>
  </si>
  <si>
    <t>CONCRETO USINADO BOMBEAVEL, CLASSE DE RESISTENCIA C40, COM BRITA 0 E 1, SLUMP =100 +/- 20 MM, EXCLUI SERVICO DE BOMBEAMENTO (NBR 8953)</t>
  </si>
  <si>
    <t>11.004.0069-B</t>
  </si>
  <si>
    <t>Escoramento de formas de paramentos verticais, para altura de 1,50 a 5,00m, com 30% de aproveitamento da madeira, inclusive retirada</t>
  </si>
  <si>
    <t>11.005.0050-A</t>
  </si>
  <si>
    <t xml:space="preserve">Formas de chapas de madeira compensada, de 20mm, resinadas, e madeira auxiliar, uso 1 vez, para estrutura de pontes e viadutos, inclusive fornecimento de todos os materiais, equipamentos auxiliares (guindaste e guindauto) e desmoldagem, exclusive escoramento </t>
  </si>
  <si>
    <t>11.010.0105-A</t>
  </si>
  <si>
    <t>Cordoalha engraxada e plastificada de 15,2mm, CP-190RB, exclusive perdas de pontas, compreendendo apenas o fornecimento, medido pelo peso de cabo geometricamente necessário</t>
  </si>
  <si>
    <t>kg</t>
  </si>
  <si>
    <t>11.011.0005-A</t>
  </si>
  <si>
    <t>Preparo e colocação de cordoalhas engraxadas e plastificadas de 12,7mm, CP-190RB, nas formas compreendendo montagem,cortes e grauteamento de nichos</t>
  </si>
  <si>
    <t>11.055.0001-B</t>
  </si>
  <si>
    <t xml:space="preserve"> Montagem e desmontagem de escoramento tubular normal, na densidade de 5,00m de tubo por m³ de escoramento, compreendendo transporte do material para obra e desta para o depósito, inclusive carga e descarga. O custo é dado por m³ de escoramento, contado das sapatas até as extremidades superiores dos tubos, sendo pagos 60% na montagem e 40% na desmontagem</t>
  </si>
  <si>
    <t>m³</t>
  </si>
  <si>
    <t>COMP.001</t>
  </si>
  <si>
    <t xml:space="preserve">LANÇAMENTO DE VIGA LONGARINA PRÉ-MOLDADA ATÉ 20 TON. </t>
  </si>
  <si>
    <t>unid</t>
  </si>
  <si>
    <t>6.1</t>
  </si>
  <si>
    <t>6.2</t>
  </si>
  <si>
    <t>00003348</t>
  </si>
  <si>
    <t>LOCACAO DE GRUPO GERADOR ACIMA DE * 125 ATE 180* KVA, MOTOR DIESEL, REBOCAVEL, ACIONAMENTO MANUAL</t>
  </si>
  <si>
    <t>COMP.002</t>
  </si>
  <si>
    <t>GUINDASTE HIDRÁULICO AUTOPROPELIDO, COM LANÇA TELESCÓPICA 40 M, CAPACIDADE MÁXIMA 100 T, POTÊNCIA 260 KW - IMPOSTOS E SEGUROS. AF_03/2016</t>
  </si>
  <si>
    <t xml:space="preserve">ALUGUEL DE EQUIPAMENTOS </t>
  </si>
  <si>
    <t>BDI DE 18%</t>
  </si>
  <si>
    <t>DESCRIÇÃO (LOTE 02 - PONTE PORTEIRA VERDE)</t>
  </si>
  <si>
    <t>TOMADA DE PREÇOS Nº 008/2019</t>
  </si>
  <si>
    <t>11.050.0001-B</t>
  </si>
  <si>
    <t xml:space="preserve">Escoramento tubular (aluguel) com tubos metálicos, na densidade de 5,00m de tubo equipado por m³ de escoramento, pago pelo volume deste e pelo tempo necessário, desde a entrega do material na obra, na ocasião apropriada até sua carga, para devolução, logo que desnecessária </t>
  </si>
  <si>
    <t>m³ x mês</t>
  </si>
  <si>
    <t>CONTRATAÇÃO DE EMPRESA PARA CONSTRUÇÃO DE PONTES</t>
  </si>
  <si>
    <t>Abertura das Propostas: 30/08/2019 às 14:00hs</t>
  </si>
  <si>
    <t>N° 1601.1545100151.021 4490.51.00-12 – SMOTSP</t>
  </si>
  <si>
    <t>PROCESSO ADMINISTRATIVO Nº 2668/2019 de 31/07/2019</t>
  </si>
  <si>
    <t>MENOR PREÇO GLOBAL POR LOTE (Considerando Lote 01 – Ponte Corguinho e Lote 02 – Ponte Porteira Verde)</t>
  </si>
  <si>
    <t>O pertinente contrato terá vigência de 05 (cinco) meses, conforme Cronograma, a partir da emissão da Ordem de Serviço;</t>
  </si>
  <si>
    <t>Prazo do Contrato: 05 (cinco) meses a contar da Ordem de Serviço.</t>
  </si>
</sst>
</file>

<file path=xl/styles.xml><?xml version="1.0" encoding="utf-8"?>
<styleSheet xmlns="http://schemas.openxmlformats.org/spreadsheetml/2006/main">
  <numFmts count="6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0.0"/>
    <numFmt numFmtId="218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/>
      <top style="hair">
        <color indexed="23"/>
      </top>
      <bottom style="hair">
        <color indexed="23"/>
      </bottom>
    </border>
    <border>
      <left>
        <color indexed="63"/>
      </left>
      <right style="hair"/>
      <top>
        <color indexed="6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  <border>
      <left style="hair">
        <color indexed="55"/>
      </left>
      <right style="hair"/>
      <top style="hair">
        <color indexed="23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hair"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2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/>
      <top style="hair">
        <color indexed="55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/>
      <top>
        <color indexed="63"/>
      </top>
      <bottom style="hair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7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4" fontId="0" fillId="0" borderId="0" xfId="0" applyNumberFormat="1" applyFont="1" applyBorder="1" applyAlignment="1" applyProtection="1">
      <alignment horizontal="center" vertical="center" wrapText="1"/>
      <protection hidden="1"/>
    </xf>
    <xf numFmtId="177" fontId="0" fillId="0" borderId="0" xfId="53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0" fontId="11" fillId="0" borderId="0" xfId="0" applyFont="1" applyBorder="1" applyAlignment="1" applyProtection="1">
      <alignment vertical="center" wrapText="1"/>
      <protection hidden="1"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189" fontId="0" fillId="0" borderId="0" xfId="0" applyNumberFormat="1" applyAlignment="1">
      <alignment horizontal="left"/>
    </xf>
    <xf numFmtId="4" fontId="13" fillId="0" borderId="0" xfId="0" applyNumberFormat="1" applyFont="1" applyBorder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4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190" fontId="13" fillId="0" borderId="0" xfId="0" applyNumberFormat="1" applyFont="1" applyBorder="1" applyAlignment="1" applyProtection="1">
      <alignment vertical="center" wrapText="1"/>
      <protection hidden="1"/>
    </xf>
    <xf numFmtId="0" fontId="10" fillId="16" borderId="11" xfId="0" applyFont="1" applyFill="1" applyBorder="1" applyAlignment="1" applyProtection="1">
      <alignment horizontal="center" vertical="center" wrapText="1"/>
      <protection hidden="1"/>
    </xf>
    <xf numFmtId="0" fontId="10" fillId="16" borderId="12" xfId="0" applyFont="1" applyFill="1" applyBorder="1" applyAlignment="1" applyProtection="1">
      <alignment horizontal="center" vertical="center" wrapText="1"/>
      <protection hidden="1"/>
    </xf>
    <xf numFmtId="0" fontId="10" fillId="16" borderId="13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214" fontId="10" fillId="16" borderId="12" xfId="0" applyNumberFormat="1" applyFont="1" applyFill="1" applyBorder="1" applyAlignment="1" applyProtection="1">
      <alignment horizontal="center" vertical="center" wrapText="1"/>
      <protection hidden="1"/>
    </xf>
    <xf numFmtId="214" fontId="14" fillId="0" borderId="14" xfId="0" applyNumberFormat="1" applyFont="1" applyBorder="1" applyAlignment="1">
      <alignment horizontal="center" vertical="center" wrapText="1"/>
    </xf>
    <xf numFmtId="183" fontId="0" fillId="0" borderId="0" xfId="47" applyFont="1" applyBorder="1" applyAlignment="1" applyProtection="1">
      <alignment horizontal="center" vertical="center" wrapText="1"/>
      <protection hidden="1"/>
    </xf>
    <xf numFmtId="190" fontId="15" fillId="0" borderId="15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214" fontId="16" fillId="0" borderId="14" xfId="0" applyNumberFormat="1" applyFont="1" applyBorder="1" applyAlignment="1">
      <alignment horizontal="center" vertical="center" wrapText="1"/>
    </xf>
    <xf numFmtId="190" fontId="15" fillId="0" borderId="16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0" fontId="16" fillId="0" borderId="17" xfId="0" applyFont="1" applyBorder="1" applyAlignment="1">
      <alignment horizontal="center" vertical="center" wrapText="1"/>
    </xf>
    <xf numFmtId="0" fontId="0" fillId="24" borderId="17" xfId="0" applyFill="1" applyBorder="1" applyAlignment="1">
      <alignment vertical="center"/>
    </xf>
    <xf numFmtId="0" fontId="10" fillId="16" borderId="18" xfId="0" applyFont="1" applyFill="1" applyBorder="1" applyAlignment="1" applyProtection="1">
      <alignment horizontal="center" vertical="center" wrapText="1"/>
      <protection hidden="1"/>
    </xf>
    <xf numFmtId="190" fontId="15" fillId="0" borderId="19" xfId="0" applyNumberFormat="1" applyFont="1" applyBorder="1" applyAlignment="1">
      <alignment horizontal="center" vertical="center" wrapText="1"/>
    </xf>
    <xf numFmtId="190" fontId="10" fillId="24" borderId="17" xfId="0" applyNumberFormat="1" applyFont="1" applyFill="1" applyBorder="1" applyAlignment="1">
      <alignment vertical="center"/>
    </xf>
    <xf numFmtId="190" fontId="15" fillId="0" borderId="17" xfId="0" applyNumberFormat="1" applyFont="1" applyBorder="1" applyAlignment="1">
      <alignment horizontal="center" vertical="center" wrapText="1"/>
    </xf>
    <xf numFmtId="190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190" fontId="16" fillId="0" borderId="0" xfId="0" applyNumberFormat="1" applyFont="1" applyBorder="1" applyAlignment="1">
      <alignment horizontal="center" vertical="center" wrapText="1"/>
    </xf>
    <xf numFmtId="190" fontId="10" fillId="24" borderId="16" xfId="0" applyNumberFormat="1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190" fontId="10" fillId="24" borderId="17" xfId="0" applyNumberFormat="1" applyFont="1" applyFill="1" applyBorder="1" applyAlignment="1">
      <alignment horizontal="center" vertical="center"/>
    </xf>
    <xf numFmtId="4" fontId="10" fillId="0" borderId="20" xfId="53" applyNumberFormat="1" applyFont="1" applyFill="1" applyBorder="1" applyAlignment="1" applyProtection="1">
      <alignment horizontal="center" vertical="center" wrapText="1"/>
      <protection hidden="1"/>
    </xf>
    <xf numFmtId="4" fontId="0" fillId="24" borderId="21" xfId="0" applyNumberFormat="1" applyFill="1" applyBorder="1" applyAlignment="1">
      <alignment vertical="center"/>
    </xf>
    <xf numFmtId="189" fontId="18" fillId="0" borderId="0" xfId="47" applyNumberFormat="1" applyFont="1" applyBorder="1" applyAlignment="1" applyProtection="1">
      <alignment horizontal="left" vertical="center"/>
      <protection hidden="1"/>
    </xf>
    <xf numFmtId="190" fontId="15" fillId="0" borderId="22" xfId="0" applyNumberFormat="1" applyFont="1" applyBorder="1" applyAlignment="1">
      <alignment horizontal="center" vertical="center" wrapText="1"/>
    </xf>
    <xf numFmtId="190" fontId="15" fillId="0" borderId="23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vertical="center" wrapText="1"/>
    </xf>
    <xf numFmtId="0" fontId="16" fillId="0" borderId="23" xfId="0" applyFont="1" applyBorder="1" applyAlignment="1">
      <alignment horizontal="center" vertical="center" wrapText="1"/>
    </xf>
    <xf numFmtId="214" fontId="17" fillId="0" borderId="23" xfId="0" applyNumberFormat="1" applyFont="1" applyBorder="1" applyAlignment="1">
      <alignment horizontal="center" vertical="center" wrapText="1"/>
    </xf>
    <xf numFmtId="4" fontId="3" fillId="24" borderId="24" xfId="53" applyNumberFormat="1" applyFont="1" applyFill="1" applyBorder="1" applyAlignment="1" applyProtection="1">
      <alignment horizontal="center" vertical="center" wrapText="1"/>
      <protection hidden="1"/>
    </xf>
    <xf numFmtId="190" fontId="3" fillId="24" borderId="17" xfId="0" applyNumberFormat="1" applyFont="1" applyFill="1" applyBorder="1" applyAlignment="1">
      <alignment horizontal="center" vertical="center"/>
    </xf>
    <xf numFmtId="4" fontId="10" fillId="24" borderId="21" xfId="0" applyNumberFormat="1" applyFont="1" applyFill="1" applyBorder="1" applyAlignment="1">
      <alignment vertical="center"/>
    </xf>
    <xf numFmtId="214" fontId="19" fillId="24" borderId="25" xfId="0" applyNumberFormat="1" applyFont="1" applyFill="1" applyBorder="1" applyAlignment="1">
      <alignment horizontal="center" vertical="center" wrapText="1"/>
    </xf>
    <xf numFmtId="4" fontId="5" fillId="24" borderId="26" xfId="53" applyNumberFormat="1" applyFont="1" applyFill="1" applyBorder="1" applyAlignment="1" applyProtection="1">
      <alignment horizontal="right" vertical="center" wrapText="1"/>
      <protection hidden="1"/>
    </xf>
    <xf numFmtId="2" fontId="16" fillId="0" borderId="14" xfId="0" applyNumberFormat="1" applyFont="1" applyBorder="1" applyAlignment="1">
      <alignment horizontal="center" vertical="center" wrapText="1"/>
    </xf>
    <xf numFmtId="2" fontId="16" fillId="0" borderId="23" xfId="0" applyNumberFormat="1" applyFont="1" applyBorder="1" applyAlignment="1">
      <alignment horizontal="center" vertical="center" wrapText="1"/>
    </xf>
    <xf numFmtId="2" fontId="0" fillId="24" borderId="17" xfId="0" applyNumberFormat="1" applyFill="1" applyBorder="1" applyAlignment="1">
      <alignment vertical="center"/>
    </xf>
    <xf numFmtId="2" fontId="10" fillId="24" borderId="17" xfId="0" applyNumberFormat="1" applyFont="1" applyFill="1" applyBorder="1" applyAlignment="1">
      <alignment vertical="center"/>
    </xf>
    <xf numFmtId="2" fontId="16" fillId="0" borderId="17" xfId="0" applyNumberFormat="1" applyFont="1" applyBorder="1" applyAlignment="1">
      <alignment horizontal="center" vertical="center" wrapText="1"/>
    </xf>
    <xf numFmtId="214" fontId="17" fillId="24" borderId="27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 applyProtection="1">
      <alignment vertical="center"/>
      <protection hidden="1"/>
    </xf>
    <xf numFmtId="4" fontId="10" fillId="16" borderId="12" xfId="0" applyNumberFormat="1" applyFont="1" applyFill="1" applyBorder="1" applyAlignment="1" applyProtection="1">
      <alignment horizontal="center" vertical="center" wrapText="1"/>
      <protection hidden="1"/>
    </xf>
    <xf numFmtId="4" fontId="10" fillId="24" borderId="17" xfId="0" applyNumberFormat="1" applyFont="1" applyFill="1" applyBorder="1" applyAlignment="1">
      <alignment vertical="center"/>
    </xf>
    <xf numFmtId="4" fontId="17" fillId="0" borderId="28" xfId="0" applyNumberFormat="1" applyFont="1" applyBorder="1" applyAlignment="1">
      <alignment horizontal="center" vertical="center" wrapText="1"/>
    </xf>
    <xf numFmtId="4" fontId="0" fillId="24" borderId="17" xfId="0" applyNumberFormat="1" applyFill="1" applyBorder="1" applyAlignment="1">
      <alignment vertical="center"/>
    </xf>
    <xf numFmtId="4" fontId="16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3" fontId="10" fillId="0" borderId="17" xfId="0" applyNumberFormat="1" applyFont="1" applyBorder="1" applyAlignment="1" applyProtection="1">
      <alignment horizontal="left"/>
      <protection hidden="1" locked="0"/>
    </xf>
    <xf numFmtId="0" fontId="10" fillId="0" borderId="17" xfId="0" applyFont="1" applyBorder="1" applyAlignment="1" applyProtection="1">
      <alignment horizontal="left"/>
      <protection hidden="1" locked="0"/>
    </xf>
    <xf numFmtId="3" fontId="10" fillId="0" borderId="29" xfId="0" applyNumberFormat="1" applyFont="1" applyBorder="1" applyAlignment="1" applyProtection="1">
      <alignment horizontal="left"/>
      <protection hidden="1" locked="0"/>
    </xf>
    <xf numFmtId="214" fontId="12" fillId="24" borderId="30" xfId="0" applyNumberFormat="1" applyFont="1" applyFill="1" applyBorder="1" applyAlignment="1" applyProtection="1">
      <alignment horizontal="left" vertical="center" wrapText="1"/>
      <protection hidden="1"/>
    </xf>
    <xf numFmtId="214" fontId="12" fillId="24" borderId="31" xfId="0" applyNumberFormat="1" applyFont="1" applyFill="1" applyBorder="1" applyAlignment="1" applyProtection="1">
      <alignment horizontal="left" vertical="center" wrapText="1"/>
      <protection hidden="1"/>
    </xf>
    <xf numFmtId="176" fontId="20" fillId="24" borderId="32" xfId="53" applyNumberFormat="1" applyFont="1" applyFill="1" applyBorder="1" applyAlignment="1" applyProtection="1">
      <alignment horizontal="left" vertical="center" wrapText="1"/>
      <protection hidden="1"/>
    </xf>
    <xf numFmtId="176" fontId="20" fillId="24" borderId="33" xfId="53" applyNumberFormat="1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2">
    <dxf>
      <font>
        <b val="0"/>
        <i val="0"/>
        <u val="none"/>
        <strike val="0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428625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86677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L139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6.57421875" style="1" customWidth="1"/>
    <col min="2" max="2" width="12.57421875" style="1" customWidth="1"/>
    <col min="3" max="3" width="52.421875" style="2" customWidth="1"/>
    <col min="4" max="4" width="9.7109375" style="1" customWidth="1"/>
    <col min="5" max="5" width="7.421875" style="31" customWidth="1"/>
    <col min="6" max="6" width="10.140625" style="3" customWidth="1"/>
    <col min="7" max="7" width="11.421875" style="18" customWidth="1"/>
    <col min="8" max="8" width="13.28125" style="16" customWidth="1"/>
    <col min="9" max="9" width="8.8515625" style="2" hidden="1" customWidth="1"/>
    <col min="10" max="10" width="11.57421875" style="2" customWidth="1"/>
    <col min="11" max="16" width="9.140625" style="2" customWidth="1"/>
    <col min="17" max="17" width="10.00390625" style="2" bestFit="1" customWidth="1"/>
    <col min="18" max="16384" width="9.140625" style="2" customWidth="1"/>
  </cols>
  <sheetData>
    <row r="1" ht="58.5" customHeight="1">
      <c r="I1" s="4"/>
    </row>
    <row r="2" spans="1:8" ht="12.75">
      <c r="A2" s="98" t="s">
        <v>28</v>
      </c>
      <c r="B2" s="98"/>
      <c r="C2" s="98"/>
      <c r="D2" s="98"/>
      <c r="E2" s="98"/>
      <c r="F2" s="98"/>
      <c r="G2" s="98"/>
      <c r="H2" s="98"/>
    </row>
    <row r="3" spans="1:8" ht="12.75">
      <c r="A3" s="98" t="str">
        <f>UPPER(Dados!B1&amp;"  -  "&amp;Dados!B4)</f>
        <v>TOMADA DE PREÇOS Nº 008/2019  -  ABERTURA DAS PROPOSTAS: 30/08/2019 ÀS 14:00HS</v>
      </c>
      <c r="B3" s="98"/>
      <c r="C3" s="98"/>
      <c r="D3" s="98"/>
      <c r="E3" s="98"/>
      <c r="F3" s="98"/>
      <c r="G3" s="98"/>
      <c r="H3" s="98"/>
    </row>
    <row r="4" spans="1:8" ht="12.75">
      <c r="A4" s="97" t="str">
        <f>Dados!B3</f>
        <v>CONTRATAÇÃO DE EMPRESA PARA CONSTRUÇÃO DE PONTES</v>
      </c>
      <c r="B4" s="97"/>
      <c r="C4" s="97"/>
      <c r="D4" s="97"/>
      <c r="E4" s="97"/>
      <c r="F4" s="97"/>
      <c r="G4" s="97"/>
      <c r="H4" s="97"/>
    </row>
    <row r="5" spans="1:8" ht="12.75">
      <c r="A5" s="98" t="str">
        <f>Dados!B2</f>
        <v>PROCESSO ADMINISTRATIVO Nº 2668/2019 de 31/07/2019</v>
      </c>
      <c r="B5" s="98"/>
      <c r="C5" s="98"/>
      <c r="D5" s="98"/>
      <c r="E5" s="98"/>
      <c r="F5" s="98"/>
      <c r="G5" s="98"/>
      <c r="H5" s="98"/>
    </row>
    <row r="6" spans="1:8" ht="12.75">
      <c r="A6" s="98" t="str">
        <f>Dados!B7</f>
        <v>MENOR PREÇO GLOBAL POR LOTE (Considerando Lote 01 – Ponte Corguinho e Lote 02 – Ponte Porteira Verde)</v>
      </c>
      <c r="B6" s="98"/>
      <c r="C6" s="98"/>
      <c r="D6" s="98"/>
      <c r="E6" s="98"/>
      <c r="F6" s="98"/>
      <c r="G6" s="98"/>
      <c r="H6" s="98"/>
    </row>
    <row r="7" spans="1:8" ht="13.5" customHeight="1">
      <c r="A7" s="99" t="s">
        <v>35</v>
      </c>
      <c r="B7" s="99"/>
      <c r="C7" s="71">
        <f>Dados!B8</f>
        <v>872710.6641330847</v>
      </c>
      <c r="D7" s="8"/>
      <c r="E7" s="32"/>
      <c r="F7" s="89"/>
      <c r="G7" s="19"/>
      <c r="H7" s="15"/>
    </row>
    <row r="8" spans="1:8" s="10" customFormat="1" ht="12" customHeight="1">
      <c r="A8" s="20" t="s">
        <v>0</v>
      </c>
      <c r="B8" s="101"/>
      <c r="C8" s="101"/>
      <c r="D8" s="101"/>
      <c r="E8" s="101"/>
      <c r="F8" s="101"/>
      <c r="G8" s="101"/>
      <c r="H8" s="101"/>
    </row>
    <row r="9" spans="1:8" s="10" customFormat="1" ht="12" customHeight="1">
      <c r="A9" s="20" t="s">
        <v>1</v>
      </c>
      <c r="B9" s="103"/>
      <c r="C9" s="103"/>
      <c r="D9" s="103"/>
      <c r="E9" s="103"/>
      <c r="F9" s="103"/>
      <c r="G9" s="103"/>
      <c r="H9" s="103"/>
    </row>
    <row r="10" spans="1:8" s="10" customFormat="1" ht="12" customHeight="1">
      <c r="A10" s="20" t="s">
        <v>2</v>
      </c>
      <c r="B10" s="101"/>
      <c r="C10" s="102"/>
      <c r="D10" s="33" t="s">
        <v>7</v>
      </c>
      <c r="E10" s="101"/>
      <c r="F10" s="102"/>
      <c r="G10" s="102"/>
      <c r="H10" s="102"/>
    </row>
    <row r="11" spans="1:8" ht="4.5" customHeight="1">
      <c r="A11" s="5"/>
      <c r="B11" s="5"/>
      <c r="C11" s="37"/>
      <c r="D11" s="37"/>
      <c r="E11" s="38"/>
      <c r="F11" s="39"/>
      <c r="G11" s="40"/>
      <c r="H11" s="41"/>
    </row>
    <row r="12" spans="1:8" s="10" customFormat="1" ht="22.5">
      <c r="A12" s="43" t="s">
        <v>3</v>
      </c>
      <c r="B12" s="58" t="s">
        <v>52</v>
      </c>
      <c r="C12" s="44" t="s">
        <v>56</v>
      </c>
      <c r="D12" s="44" t="s">
        <v>4</v>
      </c>
      <c r="E12" s="44" t="s">
        <v>5</v>
      </c>
      <c r="F12" s="90" t="s">
        <v>24</v>
      </c>
      <c r="G12" s="47" t="s">
        <v>25</v>
      </c>
      <c r="H12" s="45" t="s">
        <v>6</v>
      </c>
    </row>
    <row r="13" spans="1:8" s="10" customFormat="1" ht="11.25" customHeight="1">
      <c r="A13" s="66">
        <v>1</v>
      </c>
      <c r="B13" s="68"/>
      <c r="C13" s="78" t="s">
        <v>53</v>
      </c>
      <c r="D13" s="60"/>
      <c r="E13" s="85"/>
      <c r="F13" s="91"/>
      <c r="G13" s="60"/>
      <c r="H13" s="79"/>
    </row>
    <row r="14" spans="1:12" s="10" customFormat="1" ht="24">
      <c r="A14" s="50" t="s">
        <v>32</v>
      </c>
      <c r="B14" s="59" t="s">
        <v>60</v>
      </c>
      <c r="C14" s="51" t="s">
        <v>61</v>
      </c>
      <c r="D14" s="52" t="s">
        <v>40</v>
      </c>
      <c r="E14" s="82">
        <v>6</v>
      </c>
      <c r="F14" s="53">
        <v>360</v>
      </c>
      <c r="G14" s="48"/>
      <c r="H14" s="69">
        <f aca="true" t="shared" si="0" ref="H14:H19">IF(G14="","",IF(ISTEXT(G14),"NC",G14*E14))</f>
      </c>
      <c r="I14" s="9">
        <f aca="true" t="shared" si="1" ref="I14:I19">F14*E14</f>
        <v>2160</v>
      </c>
      <c r="L14" s="9"/>
    </row>
    <row r="15" spans="1:12" s="10" customFormat="1" ht="24">
      <c r="A15" s="50" t="s">
        <v>44</v>
      </c>
      <c r="B15" s="59" t="s">
        <v>62</v>
      </c>
      <c r="C15" s="51" t="s">
        <v>63</v>
      </c>
      <c r="D15" s="52" t="s">
        <v>40</v>
      </c>
      <c r="E15" s="82">
        <v>44</v>
      </c>
      <c r="F15" s="53">
        <v>24.43</v>
      </c>
      <c r="G15" s="48"/>
      <c r="H15" s="69">
        <f t="shared" si="0"/>
      </c>
      <c r="I15" s="9">
        <f t="shared" si="1"/>
        <v>1074.92</v>
      </c>
      <c r="L15" s="9"/>
    </row>
    <row r="16" spans="1:12" s="10" customFormat="1" ht="36">
      <c r="A16" s="50" t="s">
        <v>51</v>
      </c>
      <c r="B16" s="59" t="s">
        <v>64</v>
      </c>
      <c r="C16" s="51" t="s">
        <v>65</v>
      </c>
      <c r="D16" s="52" t="s">
        <v>66</v>
      </c>
      <c r="E16" s="82">
        <v>4</v>
      </c>
      <c r="F16" s="53">
        <v>491.75</v>
      </c>
      <c r="G16" s="48"/>
      <c r="H16" s="69">
        <f t="shared" si="0"/>
      </c>
      <c r="I16" s="9">
        <f t="shared" si="1"/>
        <v>1967</v>
      </c>
      <c r="L16" s="9"/>
    </row>
    <row r="17" spans="1:12" s="10" customFormat="1" ht="24">
      <c r="A17" s="50" t="s">
        <v>57</v>
      </c>
      <c r="B17" s="59" t="s">
        <v>67</v>
      </c>
      <c r="C17" s="51" t="s">
        <v>68</v>
      </c>
      <c r="D17" s="52" t="s">
        <v>66</v>
      </c>
      <c r="E17" s="82">
        <v>4</v>
      </c>
      <c r="F17" s="53">
        <v>384.17</v>
      </c>
      <c r="G17" s="48"/>
      <c r="H17" s="69">
        <f t="shared" si="0"/>
      </c>
      <c r="I17" s="9">
        <f t="shared" si="1"/>
        <v>1536.68</v>
      </c>
      <c r="L17" s="9"/>
    </row>
    <row r="18" spans="1:12" s="10" customFormat="1" ht="24">
      <c r="A18" s="50" t="s">
        <v>58</v>
      </c>
      <c r="B18" s="59" t="s">
        <v>69</v>
      </c>
      <c r="C18" s="51" t="s">
        <v>70</v>
      </c>
      <c r="D18" s="52" t="s">
        <v>38</v>
      </c>
      <c r="E18" s="82">
        <v>40</v>
      </c>
      <c r="F18" s="53">
        <v>1.59</v>
      </c>
      <c r="G18" s="48"/>
      <c r="H18" s="69">
        <f t="shared" si="0"/>
      </c>
      <c r="I18" s="9">
        <f t="shared" si="1"/>
        <v>63.6</v>
      </c>
      <c r="L18" s="9"/>
    </row>
    <row r="19" spans="1:12" s="10" customFormat="1" ht="24">
      <c r="A19" s="50" t="s">
        <v>59</v>
      </c>
      <c r="B19" s="59" t="s">
        <v>71</v>
      </c>
      <c r="C19" s="51" t="s">
        <v>72</v>
      </c>
      <c r="D19" s="52" t="s">
        <v>40</v>
      </c>
      <c r="E19" s="82">
        <v>3.2</v>
      </c>
      <c r="F19" s="53">
        <v>831.6</v>
      </c>
      <c r="G19" s="48"/>
      <c r="H19" s="69">
        <f t="shared" si="0"/>
      </c>
      <c r="I19" s="9">
        <f t="shared" si="1"/>
        <v>2661.1200000000003</v>
      </c>
      <c r="L19" s="9"/>
    </row>
    <row r="20" spans="1:12" s="10" customFormat="1" ht="12.75">
      <c r="A20" s="54"/>
      <c r="B20" s="61"/>
      <c r="C20" s="55"/>
      <c r="D20" s="56"/>
      <c r="E20" s="86"/>
      <c r="F20" s="92" t="s">
        <v>29</v>
      </c>
      <c r="G20" s="76"/>
      <c r="H20" s="77">
        <f>SUM(H14:H19)</f>
        <v>0</v>
      </c>
      <c r="I20" s="9"/>
      <c r="L20" s="9"/>
    </row>
    <row r="21" spans="1:12" s="10" customFormat="1" ht="12.75">
      <c r="A21" s="66">
        <v>2</v>
      </c>
      <c r="B21" s="68"/>
      <c r="C21" s="67" t="s">
        <v>73</v>
      </c>
      <c r="D21" s="57"/>
      <c r="E21" s="84"/>
      <c r="F21" s="93"/>
      <c r="G21" s="57"/>
      <c r="H21" s="70"/>
      <c r="I21" s="9">
        <f>F21*E21</f>
        <v>0</v>
      </c>
      <c r="L21" s="9"/>
    </row>
    <row r="22" spans="1:12" s="10" customFormat="1" ht="12">
      <c r="A22" s="50" t="s">
        <v>33</v>
      </c>
      <c r="B22" s="59" t="s">
        <v>74</v>
      </c>
      <c r="C22" s="51" t="s">
        <v>75</v>
      </c>
      <c r="D22" s="52" t="s">
        <v>54</v>
      </c>
      <c r="E22" s="82">
        <v>480</v>
      </c>
      <c r="F22" s="96">
        <v>15.62</v>
      </c>
      <c r="G22" s="48"/>
      <c r="H22" s="69">
        <f>IF(G22="","",IF(ISTEXT(G22),"NC",G22*E22))</f>
      </c>
      <c r="I22" s="9">
        <f>F22*E22</f>
        <v>7497.599999999999</v>
      </c>
      <c r="L22" s="9"/>
    </row>
    <row r="23" spans="1:12" s="10" customFormat="1" ht="36">
      <c r="A23" s="50" t="s">
        <v>34</v>
      </c>
      <c r="B23" s="59" t="s">
        <v>76</v>
      </c>
      <c r="C23" s="51" t="s">
        <v>77</v>
      </c>
      <c r="D23" s="52" t="s">
        <v>78</v>
      </c>
      <c r="E23" s="82">
        <v>9540</v>
      </c>
      <c r="F23" s="53">
        <v>1.3</v>
      </c>
      <c r="G23" s="48"/>
      <c r="H23" s="69">
        <f>IF(G23="","",IF(ISTEXT(G23),"NC",G23*E23))</f>
      </c>
      <c r="I23" s="9">
        <f>F23*E23</f>
        <v>12402</v>
      </c>
      <c r="L23" s="9"/>
    </row>
    <row r="24" spans="1:12" s="10" customFormat="1" ht="24">
      <c r="A24" s="50" t="s">
        <v>37</v>
      </c>
      <c r="B24" s="59" t="s">
        <v>79</v>
      </c>
      <c r="C24" s="51" t="s">
        <v>80</v>
      </c>
      <c r="D24" s="52" t="s">
        <v>81</v>
      </c>
      <c r="E24" s="82">
        <v>78</v>
      </c>
      <c r="F24" s="96">
        <v>35.13</v>
      </c>
      <c r="G24" s="48"/>
      <c r="H24" s="69">
        <f>IF(G24="","",IF(ISTEXT(G24),"NC",G24*E24))</f>
      </c>
      <c r="I24" s="9">
        <f>F24*E24</f>
        <v>2740.1400000000003</v>
      </c>
      <c r="L24" s="9"/>
    </row>
    <row r="25" spans="1:12" s="10" customFormat="1" ht="12.75">
      <c r="A25" s="72"/>
      <c r="B25" s="73"/>
      <c r="C25" s="74"/>
      <c r="D25" s="75"/>
      <c r="E25" s="83"/>
      <c r="F25" s="92" t="s">
        <v>29</v>
      </c>
      <c r="G25" s="76"/>
      <c r="H25" s="77">
        <f>SUM(H22:H24)</f>
        <v>0</v>
      </c>
      <c r="I25" s="9"/>
      <c r="L25" s="9"/>
    </row>
    <row r="26" spans="1:8" s="10" customFormat="1" ht="11.25" customHeight="1">
      <c r="A26" s="66">
        <v>3</v>
      </c>
      <c r="B26" s="68"/>
      <c r="C26" s="78" t="s">
        <v>82</v>
      </c>
      <c r="D26" s="60"/>
      <c r="E26" s="85"/>
      <c r="F26" s="91"/>
      <c r="G26" s="60"/>
      <c r="H26" s="79"/>
    </row>
    <row r="27" spans="1:12" s="10" customFormat="1" ht="84">
      <c r="A27" s="50" t="s">
        <v>41</v>
      </c>
      <c r="B27" s="59" t="s">
        <v>83</v>
      </c>
      <c r="C27" s="51" t="s">
        <v>84</v>
      </c>
      <c r="D27" s="52" t="s">
        <v>85</v>
      </c>
      <c r="E27" s="82">
        <v>204.24</v>
      </c>
      <c r="F27" s="96">
        <v>51.34</v>
      </c>
      <c r="G27" s="48"/>
      <c r="H27" s="69">
        <f>IF(G27="","",IF(ISTEXT(G27),"NC",G27*E27))</f>
      </c>
      <c r="I27" s="9">
        <f>F27*E27</f>
        <v>10485.681600000002</v>
      </c>
      <c r="L27" s="9"/>
    </row>
    <row r="28" spans="1:12" s="10" customFormat="1" ht="12.75">
      <c r="A28" s="54"/>
      <c r="B28" s="61"/>
      <c r="C28" s="55"/>
      <c r="D28" s="56"/>
      <c r="E28" s="86"/>
      <c r="F28" s="92" t="s">
        <v>29</v>
      </c>
      <c r="G28" s="76"/>
      <c r="H28" s="77">
        <f>SUM(H27:H27)</f>
        <v>0</v>
      </c>
      <c r="I28" s="9"/>
      <c r="L28" s="9"/>
    </row>
    <row r="29" spans="1:12" s="10" customFormat="1" ht="12.75">
      <c r="A29" s="66">
        <v>4</v>
      </c>
      <c r="B29" s="68"/>
      <c r="C29" s="67" t="s">
        <v>86</v>
      </c>
      <c r="D29" s="57"/>
      <c r="E29" s="84"/>
      <c r="F29" s="93"/>
      <c r="G29" s="57"/>
      <c r="H29" s="70"/>
      <c r="I29" s="9">
        <f>F29*E29</f>
        <v>0</v>
      </c>
      <c r="L29" s="9"/>
    </row>
    <row r="30" spans="1:12" s="10" customFormat="1" ht="48">
      <c r="A30" s="50" t="s">
        <v>45</v>
      </c>
      <c r="B30" s="59" t="s">
        <v>87</v>
      </c>
      <c r="C30" s="51" t="s">
        <v>88</v>
      </c>
      <c r="D30" s="52" t="s">
        <v>38</v>
      </c>
      <c r="E30" s="82">
        <v>172</v>
      </c>
      <c r="F30" s="96">
        <v>183.91</v>
      </c>
      <c r="G30" s="48"/>
      <c r="H30" s="69">
        <f>IF(G30="","",IF(ISTEXT(G30),"NC",G30*E30))</f>
      </c>
      <c r="I30" s="9">
        <f>F30*E30</f>
        <v>31632.52</v>
      </c>
      <c r="L30" s="9"/>
    </row>
    <row r="31" spans="1:12" s="10" customFormat="1" ht="48">
      <c r="A31" s="50" t="s">
        <v>42</v>
      </c>
      <c r="B31" s="59" t="s">
        <v>89</v>
      </c>
      <c r="C31" s="51" t="s">
        <v>90</v>
      </c>
      <c r="D31" s="52" t="s">
        <v>38</v>
      </c>
      <c r="E31" s="82">
        <v>20</v>
      </c>
      <c r="F31" s="96">
        <v>580.95</v>
      </c>
      <c r="G31" s="48"/>
      <c r="H31" s="69">
        <f>IF(G31="","",IF(ISTEXT(G31),"NC",G31*E31))</f>
      </c>
      <c r="I31" s="9">
        <f>F31*E31</f>
        <v>11619</v>
      </c>
      <c r="L31" s="9"/>
    </row>
    <row r="32" spans="1:12" s="10" customFormat="1" ht="48">
      <c r="A32" s="50" t="s">
        <v>43</v>
      </c>
      <c r="B32" s="59" t="s">
        <v>91</v>
      </c>
      <c r="C32" s="51" t="s">
        <v>92</v>
      </c>
      <c r="D32" s="52" t="s">
        <v>38</v>
      </c>
      <c r="E32" s="82">
        <v>192</v>
      </c>
      <c r="F32" s="88">
        <v>89.1</v>
      </c>
      <c r="G32" s="48"/>
      <c r="H32" s="69">
        <f>IF(G32="","",IF(ISTEXT(G32),"NC",G32*E32))</f>
      </c>
      <c r="I32" s="9">
        <f>F32*E32</f>
        <v>17107.199999999997</v>
      </c>
      <c r="L32" s="9"/>
    </row>
    <row r="33" spans="1:12" s="10" customFormat="1" ht="24">
      <c r="A33" s="50" t="s">
        <v>47</v>
      </c>
      <c r="B33" s="59" t="s">
        <v>93</v>
      </c>
      <c r="C33" s="51" t="s">
        <v>94</v>
      </c>
      <c r="D33" s="52" t="s">
        <v>46</v>
      </c>
      <c r="E33" s="82">
        <v>20</v>
      </c>
      <c r="F33" s="96">
        <v>288.66</v>
      </c>
      <c r="G33" s="48"/>
      <c r="H33" s="69">
        <f>IF(G33="","",IF(ISTEXT(G33),"NC",G33*E33))</f>
      </c>
      <c r="I33" s="9">
        <f>F33*E33</f>
        <v>5773.200000000001</v>
      </c>
      <c r="L33" s="9"/>
    </row>
    <row r="34" spans="1:12" s="10" customFormat="1" ht="12.75">
      <c r="A34" s="72"/>
      <c r="B34" s="73"/>
      <c r="C34" s="74"/>
      <c r="D34" s="75"/>
      <c r="E34" s="83"/>
      <c r="F34" s="92" t="s">
        <v>29</v>
      </c>
      <c r="G34" s="76"/>
      <c r="H34" s="77">
        <f>SUM(H30:H33)</f>
        <v>0</v>
      </c>
      <c r="I34" s="9"/>
      <c r="L34" s="9"/>
    </row>
    <row r="35" spans="1:8" s="10" customFormat="1" ht="11.25" customHeight="1">
      <c r="A35" s="66">
        <v>5</v>
      </c>
      <c r="B35" s="68"/>
      <c r="C35" s="78" t="s">
        <v>82</v>
      </c>
      <c r="D35" s="60"/>
      <c r="E35" s="85"/>
      <c r="F35" s="91"/>
      <c r="G35" s="60"/>
      <c r="H35" s="79"/>
    </row>
    <row r="36" spans="1:12" s="10" customFormat="1" ht="12">
      <c r="A36" s="50" t="s">
        <v>95</v>
      </c>
      <c r="B36" s="59" t="s">
        <v>118</v>
      </c>
      <c r="C36" s="51" t="s">
        <v>119</v>
      </c>
      <c r="D36" s="52" t="s">
        <v>120</v>
      </c>
      <c r="E36" s="82">
        <v>2993.6</v>
      </c>
      <c r="F36" s="96">
        <v>4.93</v>
      </c>
      <c r="G36" s="48"/>
      <c r="H36" s="69">
        <f>IF(G36="","",IF(ISTEXT(G36),"NC",G36*E36))</f>
      </c>
      <c r="I36" s="9">
        <f>F36*E36</f>
        <v>14758.447999999999</v>
      </c>
      <c r="L36" s="9"/>
    </row>
    <row r="37" spans="1:12" s="10" customFormat="1" ht="12">
      <c r="A37" s="50" t="s">
        <v>96</v>
      </c>
      <c r="B37" s="59" t="s">
        <v>121</v>
      </c>
      <c r="C37" s="51" t="s">
        <v>122</v>
      </c>
      <c r="D37" s="52" t="s">
        <v>120</v>
      </c>
      <c r="E37" s="82">
        <v>26.6</v>
      </c>
      <c r="F37" s="96">
        <v>4.61</v>
      </c>
      <c r="G37" s="48"/>
      <c r="H37" s="69">
        <f aca="true" t="shared" si="2" ref="H37:H57">IF(G37="","",IF(ISTEXT(G37),"NC",G37*E37))</f>
      </c>
      <c r="I37" s="9">
        <f aca="true" t="shared" si="3" ref="I37:I57">F37*E37</f>
        <v>122.62600000000002</v>
      </c>
      <c r="L37" s="9"/>
    </row>
    <row r="38" spans="1:12" s="10" customFormat="1" ht="12">
      <c r="A38" s="50" t="s">
        <v>97</v>
      </c>
      <c r="B38" s="59" t="s">
        <v>123</v>
      </c>
      <c r="C38" s="51" t="s">
        <v>124</v>
      </c>
      <c r="D38" s="52" t="s">
        <v>120</v>
      </c>
      <c r="E38" s="82">
        <v>989.4</v>
      </c>
      <c r="F38" s="96">
        <v>4.93</v>
      </c>
      <c r="G38" s="48"/>
      <c r="H38" s="69">
        <f t="shared" si="2"/>
      </c>
      <c r="I38" s="9">
        <f t="shared" si="3"/>
        <v>4877.741999999999</v>
      </c>
      <c r="L38" s="9"/>
    </row>
    <row r="39" spans="1:12" s="10" customFormat="1" ht="12">
      <c r="A39" s="50" t="s">
        <v>98</v>
      </c>
      <c r="B39" s="59" t="s">
        <v>125</v>
      </c>
      <c r="C39" s="51" t="s">
        <v>126</v>
      </c>
      <c r="D39" s="52" t="s">
        <v>120</v>
      </c>
      <c r="E39" s="82">
        <v>294.6</v>
      </c>
      <c r="F39" s="96">
        <v>5.42</v>
      </c>
      <c r="G39" s="48"/>
      <c r="H39" s="69">
        <f t="shared" si="2"/>
      </c>
      <c r="I39" s="9">
        <f t="shared" si="3"/>
        <v>1596.7320000000002</v>
      </c>
      <c r="L39" s="9"/>
    </row>
    <row r="40" spans="1:12" s="10" customFormat="1" ht="12">
      <c r="A40" s="50" t="s">
        <v>99</v>
      </c>
      <c r="B40" s="59" t="s">
        <v>127</v>
      </c>
      <c r="C40" s="51" t="s">
        <v>128</v>
      </c>
      <c r="D40" s="52" t="s">
        <v>120</v>
      </c>
      <c r="E40" s="82">
        <v>965</v>
      </c>
      <c r="F40" s="96">
        <v>5.86</v>
      </c>
      <c r="G40" s="48"/>
      <c r="H40" s="69">
        <f t="shared" si="2"/>
      </c>
      <c r="I40" s="9">
        <f t="shared" si="3"/>
        <v>5654.900000000001</v>
      </c>
      <c r="L40" s="9"/>
    </row>
    <row r="41" spans="1:12" s="10" customFormat="1" ht="12">
      <c r="A41" s="50" t="s">
        <v>100</v>
      </c>
      <c r="B41" s="59" t="s">
        <v>129</v>
      </c>
      <c r="C41" s="51" t="s">
        <v>130</v>
      </c>
      <c r="D41" s="52" t="s">
        <v>120</v>
      </c>
      <c r="E41" s="82">
        <v>3816.8</v>
      </c>
      <c r="F41" s="96">
        <v>5.18</v>
      </c>
      <c r="G41" s="48"/>
      <c r="H41" s="69">
        <f t="shared" si="2"/>
      </c>
      <c r="I41" s="9">
        <f t="shared" si="3"/>
        <v>19771.024</v>
      </c>
      <c r="L41" s="9"/>
    </row>
    <row r="42" spans="1:12" s="10" customFormat="1" ht="24">
      <c r="A42" s="50" t="s">
        <v>101</v>
      </c>
      <c r="B42" s="59" t="s">
        <v>131</v>
      </c>
      <c r="C42" s="51" t="s">
        <v>132</v>
      </c>
      <c r="D42" s="52" t="s">
        <v>38</v>
      </c>
      <c r="E42" s="82">
        <v>16.8</v>
      </c>
      <c r="F42" s="96">
        <v>89.85</v>
      </c>
      <c r="G42" s="48"/>
      <c r="H42" s="69">
        <f t="shared" si="2"/>
      </c>
      <c r="I42" s="9">
        <f t="shared" si="3"/>
        <v>1509.48</v>
      </c>
      <c r="L42" s="9"/>
    </row>
    <row r="43" spans="1:12" s="10" customFormat="1" ht="48">
      <c r="A43" s="50" t="s">
        <v>102</v>
      </c>
      <c r="B43" s="59" t="s">
        <v>133</v>
      </c>
      <c r="C43" s="51" t="s">
        <v>134</v>
      </c>
      <c r="D43" s="52" t="s">
        <v>135</v>
      </c>
      <c r="E43" s="82">
        <v>17.132544000000003</v>
      </c>
      <c r="F43" s="96">
        <v>111.22</v>
      </c>
      <c r="G43" s="48"/>
      <c r="H43" s="69">
        <f t="shared" si="2"/>
      </c>
      <c r="I43" s="9">
        <f t="shared" si="3"/>
        <v>1905.4815436800004</v>
      </c>
      <c r="L43" s="9"/>
    </row>
    <row r="44" spans="1:12" s="10" customFormat="1" ht="36">
      <c r="A44" s="50" t="s">
        <v>103</v>
      </c>
      <c r="B44" s="59" t="s">
        <v>136</v>
      </c>
      <c r="C44" s="51" t="s">
        <v>137</v>
      </c>
      <c r="D44" s="52" t="s">
        <v>36</v>
      </c>
      <c r="E44" s="82">
        <v>2.7520000000000002</v>
      </c>
      <c r="F44" s="96">
        <v>251</v>
      </c>
      <c r="G44" s="48"/>
      <c r="H44" s="69">
        <f t="shared" si="2"/>
      </c>
      <c r="I44" s="9">
        <f t="shared" si="3"/>
        <v>690.7520000000001</v>
      </c>
      <c r="L44" s="9"/>
    </row>
    <row r="45" spans="1:12" s="10" customFormat="1" ht="24">
      <c r="A45" s="50" t="s">
        <v>104</v>
      </c>
      <c r="B45" s="59" t="s">
        <v>138</v>
      </c>
      <c r="C45" s="51" t="s">
        <v>139</v>
      </c>
      <c r="D45" s="52" t="s">
        <v>36</v>
      </c>
      <c r="E45" s="82">
        <v>70.69760000000001</v>
      </c>
      <c r="F45" s="96">
        <v>30.8</v>
      </c>
      <c r="G45" s="48"/>
      <c r="H45" s="69">
        <f t="shared" si="2"/>
      </c>
      <c r="I45" s="9">
        <f t="shared" si="3"/>
        <v>2177.48608</v>
      </c>
      <c r="L45" s="9"/>
    </row>
    <row r="46" spans="1:12" s="10" customFormat="1" ht="12">
      <c r="A46" s="50" t="s">
        <v>105</v>
      </c>
      <c r="B46" s="59" t="s">
        <v>140</v>
      </c>
      <c r="C46" s="51" t="s">
        <v>141</v>
      </c>
      <c r="D46" s="52" t="s">
        <v>120</v>
      </c>
      <c r="E46" s="82">
        <v>3816.8</v>
      </c>
      <c r="F46" s="96">
        <v>5.83</v>
      </c>
      <c r="G46" s="48"/>
      <c r="H46" s="69">
        <f t="shared" si="2"/>
      </c>
      <c r="I46" s="9">
        <f t="shared" si="3"/>
        <v>22251.944000000003</v>
      </c>
      <c r="L46" s="9"/>
    </row>
    <row r="47" spans="1:12" s="10" customFormat="1" ht="12">
      <c r="A47" s="50" t="s">
        <v>106</v>
      </c>
      <c r="B47" s="59" t="s">
        <v>142</v>
      </c>
      <c r="C47" s="51" t="s">
        <v>143</v>
      </c>
      <c r="D47" s="52" t="s">
        <v>120</v>
      </c>
      <c r="E47" s="82">
        <v>989.4</v>
      </c>
      <c r="F47" s="96">
        <v>5.52</v>
      </c>
      <c r="G47" s="48"/>
      <c r="H47" s="69">
        <f t="shared" si="2"/>
      </c>
      <c r="I47" s="9">
        <f t="shared" si="3"/>
        <v>5461.487999999999</v>
      </c>
      <c r="L47" s="9"/>
    </row>
    <row r="48" spans="1:12" s="10" customFormat="1" ht="12">
      <c r="A48" s="50" t="s">
        <v>107</v>
      </c>
      <c r="B48" s="59" t="s">
        <v>144</v>
      </c>
      <c r="C48" s="51" t="s">
        <v>145</v>
      </c>
      <c r="D48" s="52" t="s">
        <v>120</v>
      </c>
      <c r="E48" s="82">
        <v>2993.6</v>
      </c>
      <c r="F48" s="96">
        <v>5.52</v>
      </c>
      <c r="G48" s="48"/>
      <c r="H48" s="69">
        <f t="shared" si="2"/>
      </c>
      <c r="I48" s="9">
        <f t="shared" si="3"/>
        <v>16524.672</v>
      </c>
      <c r="L48" s="9"/>
    </row>
    <row r="49" spans="1:12" s="10" customFormat="1" ht="12">
      <c r="A49" s="50" t="s">
        <v>108</v>
      </c>
      <c r="B49" s="59" t="s">
        <v>146</v>
      </c>
      <c r="C49" s="51" t="s">
        <v>147</v>
      </c>
      <c r="D49" s="52" t="s">
        <v>120</v>
      </c>
      <c r="E49" s="82">
        <v>26.6</v>
      </c>
      <c r="F49" s="96">
        <v>5.52</v>
      </c>
      <c r="G49" s="48"/>
      <c r="H49" s="69">
        <f t="shared" si="2"/>
      </c>
      <c r="I49" s="9">
        <f t="shared" si="3"/>
        <v>146.832</v>
      </c>
      <c r="L49" s="9"/>
    </row>
    <row r="50" spans="1:12" s="10" customFormat="1" ht="12">
      <c r="A50" s="50" t="s">
        <v>109</v>
      </c>
      <c r="B50" s="59" t="s">
        <v>148</v>
      </c>
      <c r="C50" s="51" t="s">
        <v>149</v>
      </c>
      <c r="D50" s="52" t="s">
        <v>120</v>
      </c>
      <c r="E50" s="82">
        <v>294.6</v>
      </c>
      <c r="F50" s="96">
        <v>6.08</v>
      </c>
      <c r="G50" s="48"/>
      <c r="H50" s="69">
        <f t="shared" si="2"/>
      </c>
      <c r="I50" s="9">
        <f t="shared" si="3"/>
        <v>1791.1680000000001</v>
      </c>
      <c r="L50" s="9"/>
    </row>
    <row r="51" spans="1:12" s="10" customFormat="1" ht="36">
      <c r="A51" s="50" t="s">
        <v>110</v>
      </c>
      <c r="B51" s="59" t="s">
        <v>150</v>
      </c>
      <c r="C51" s="51" t="s">
        <v>151</v>
      </c>
      <c r="D51" s="52" t="s">
        <v>36</v>
      </c>
      <c r="E51" s="82">
        <v>70.69760000000001</v>
      </c>
      <c r="F51" s="96">
        <v>297.25</v>
      </c>
      <c r="G51" s="48"/>
      <c r="H51" s="69">
        <f t="shared" si="2"/>
      </c>
      <c r="I51" s="9">
        <f t="shared" si="3"/>
        <v>21014.861600000004</v>
      </c>
      <c r="L51" s="9"/>
    </row>
    <row r="52" spans="1:12" s="10" customFormat="1" ht="36">
      <c r="A52" s="50" t="s">
        <v>111</v>
      </c>
      <c r="B52" s="59" t="s">
        <v>152</v>
      </c>
      <c r="C52" s="51" t="s">
        <v>153</v>
      </c>
      <c r="D52" s="52" t="s">
        <v>85</v>
      </c>
      <c r="E52" s="82">
        <v>277.336</v>
      </c>
      <c r="F52" s="96">
        <v>32.48</v>
      </c>
      <c r="G52" s="48"/>
      <c r="H52" s="69">
        <f t="shared" si="2"/>
      </c>
      <c r="I52" s="9">
        <f t="shared" si="3"/>
        <v>9007.87328</v>
      </c>
      <c r="L52" s="9"/>
    </row>
    <row r="53" spans="1:12" s="10" customFormat="1" ht="60">
      <c r="A53" s="50" t="s">
        <v>112</v>
      </c>
      <c r="B53" s="59" t="s">
        <v>154</v>
      </c>
      <c r="C53" s="51" t="s">
        <v>155</v>
      </c>
      <c r="D53" s="52" t="s">
        <v>85</v>
      </c>
      <c r="E53" s="82">
        <v>277.336</v>
      </c>
      <c r="F53" s="96">
        <v>202.61</v>
      </c>
      <c r="G53" s="48"/>
      <c r="H53" s="69">
        <f t="shared" si="2"/>
      </c>
      <c r="I53" s="9">
        <f t="shared" si="3"/>
        <v>56191.04696000001</v>
      </c>
      <c r="L53" s="9"/>
    </row>
    <row r="54" spans="1:12" s="10" customFormat="1" ht="48">
      <c r="A54" s="50" t="s">
        <v>113</v>
      </c>
      <c r="B54" s="59" t="s">
        <v>156</v>
      </c>
      <c r="C54" s="51" t="s">
        <v>157</v>
      </c>
      <c r="D54" s="52" t="s">
        <v>158</v>
      </c>
      <c r="E54" s="82">
        <v>215.3</v>
      </c>
      <c r="F54" s="96">
        <v>5.13</v>
      </c>
      <c r="G54" s="48"/>
      <c r="H54" s="69">
        <f t="shared" si="2"/>
      </c>
      <c r="I54" s="9">
        <f t="shared" si="3"/>
        <v>1104.489</v>
      </c>
      <c r="L54" s="9"/>
    </row>
    <row r="55" spans="1:12" s="10" customFormat="1" ht="36">
      <c r="A55" s="50" t="s">
        <v>114</v>
      </c>
      <c r="B55" s="59" t="s">
        <v>159</v>
      </c>
      <c r="C55" s="51" t="s">
        <v>160</v>
      </c>
      <c r="D55" s="52" t="s">
        <v>158</v>
      </c>
      <c r="E55" s="82">
        <v>215.3</v>
      </c>
      <c r="F55" s="96">
        <v>3.55</v>
      </c>
      <c r="G55" s="48"/>
      <c r="H55" s="69">
        <f t="shared" si="2"/>
      </c>
      <c r="I55" s="9">
        <f t="shared" si="3"/>
        <v>764.315</v>
      </c>
      <c r="L55" s="9"/>
    </row>
    <row r="56" spans="1:12" s="10" customFormat="1" ht="84">
      <c r="A56" s="50" t="s">
        <v>115</v>
      </c>
      <c r="B56" s="59" t="s">
        <v>161</v>
      </c>
      <c r="C56" s="51" t="s">
        <v>162</v>
      </c>
      <c r="D56" s="52" t="s">
        <v>163</v>
      </c>
      <c r="E56" s="82">
        <v>336</v>
      </c>
      <c r="F56" s="96">
        <v>15.86</v>
      </c>
      <c r="G56" s="48"/>
      <c r="H56" s="69">
        <f t="shared" si="2"/>
      </c>
      <c r="I56" s="9">
        <f t="shared" si="3"/>
        <v>5328.96</v>
      </c>
      <c r="L56" s="9"/>
    </row>
    <row r="57" spans="1:12" s="10" customFormat="1" ht="24">
      <c r="A57" s="50" t="s">
        <v>116</v>
      </c>
      <c r="B57" s="59" t="s">
        <v>164</v>
      </c>
      <c r="C57" s="51" t="s">
        <v>165</v>
      </c>
      <c r="D57" s="52" t="s">
        <v>166</v>
      </c>
      <c r="E57" s="82">
        <v>4</v>
      </c>
      <c r="F57" s="96">
        <v>3828.8</v>
      </c>
      <c r="G57" s="48"/>
      <c r="H57" s="69">
        <f t="shared" si="2"/>
      </c>
      <c r="I57" s="9">
        <f t="shared" si="3"/>
        <v>15315.2</v>
      </c>
      <c r="L57" s="9"/>
    </row>
    <row r="58" spans="1:12" s="10" customFormat="1" ht="12.75">
      <c r="A58" s="54"/>
      <c r="B58" s="61"/>
      <c r="C58" s="55"/>
      <c r="D58" s="56"/>
      <c r="E58" s="86"/>
      <c r="F58" s="92" t="s">
        <v>29</v>
      </c>
      <c r="G58" s="76"/>
      <c r="H58" s="77">
        <f>SUM(H36:H57)</f>
        <v>0</v>
      </c>
      <c r="I58" s="9"/>
      <c r="L58" s="9"/>
    </row>
    <row r="59" spans="1:12" s="10" customFormat="1" ht="12.75">
      <c r="A59" s="66">
        <v>6</v>
      </c>
      <c r="B59" s="68"/>
      <c r="C59" s="67" t="s">
        <v>173</v>
      </c>
      <c r="D59" s="57"/>
      <c r="E59" s="84"/>
      <c r="F59" s="93"/>
      <c r="G59" s="57"/>
      <c r="H59" s="70"/>
      <c r="I59" s="9">
        <f>F59*E59</f>
        <v>0</v>
      </c>
      <c r="L59" s="9"/>
    </row>
    <row r="60" spans="1:12" s="10" customFormat="1" ht="24">
      <c r="A60" s="50" t="s">
        <v>167</v>
      </c>
      <c r="B60" s="59" t="s">
        <v>169</v>
      </c>
      <c r="C60" s="51" t="s">
        <v>170</v>
      </c>
      <c r="D60" s="52" t="s">
        <v>54</v>
      </c>
      <c r="E60" s="82">
        <v>704</v>
      </c>
      <c r="F60" s="96">
        <v>18.84</v>
      </c>
      <c r="G60" s="48"/>
      <c r="H60" s="69">
        <f>IF(G60="","",IF(ISTEXT(G60),"NC",G60*E60))</f>
      </c>
      <c r="I60" s="9">
        <f>F60*E60</f>
        <v>13263.36</v>
      </c>
      <c r="L60" s="9"/>
    </row>
    <row r="61" spans="1:12" s="10" customFormat="1" ht="36">
      <c r="A61" s="50" t="s">
        <v>168</v>
      </c>
      <c r="B61" s="59" t="s">
        <v>171</v>
      </c>
      <c r="C61" s="51" t="s">
        <v>172</v>
      </c>
      <c r="D61" s="52" t="s">
        <v>54</v>
      </c>
      <c r="E61" s="82">
        <v>30</v>
      </c>
      <c r="F61" s="96">
        <v>666.6</v>
      </c>
      <c r="G61" s="48"/>
      <c r="H61" s="69">
        <f>IF(G61="","",IF(ISTEXT(G61),"NC",G61*E61))</f>
      </c>
      <c r="I61" s="9">
        <f>F61*E61</f>
        <v>19998</v>
      </c>
      <c r="L61" s="9"/>
    </row>
    <row r="62" spans="1:12" s="10" customFormat="1" ht="12.75">
      <c r="A62" s="72"/>
      <c r="B62" s="73"/>
      <c r="C62" s="74"/>
      <c r="D62" s="75"/>
      <c r="E62" s="83"/>
      <c r="F62" s="92" t="s">
        <v>29</v>
      </c>
      <c r="G62" s="76"/>
      <c r="H62" s="77">
        <f>SUM(H60:H61)</f>
        <v>0</v>
      </c>
      <c r="I62" s="9"/>
      <c r="L62" s="9"/>
    </row>
    <row r="63" spans="1:12" s="10" customFormat="1" ht="15">
      <c r="A63" s="62"/>
      <c r="B63" s="62"/>
      <c r="C63" s="63"/>
      <c r="D63" s="64"/>
      <c r="E63" s="65"/>
      <c r="F63" s="94"/>
      <c r="G63" s="80" t="s">
        <v>31</v>
      </c>
      <c r="H63" s="81">
        <f>IF(SUM(H14:H62)=0,"",SUM(H14:H62)/2)</f>
      </c>
      <c r="I63" s="9"/>
      <c r="L63" s="9"/>
    </row>
    <row r="64" spans="1:12" s="10" customFormat="1" ht="15">
      <c r="A64" s="62"/>
      <c r="B64" s="62"/>
      <c r="C64" s="63"/>
      <c r="D64" s="64"/>
      <c r="E64" s="65"/>
      <c r="F64" s="94"/>
      <c r="G64" s="87" t="s">
        <v>174</v>
      </c>
      <c r="H64" s="81">
        <f>IF(SUM(H14:H34)=0,"",H63*18%)</f>
      </c>
      <c r="I64" s="9"/>
      <c r="L64" s="9"/>
    </row>
    <row r="65" spans="1:9" s="36" customFormat="1" ht="9">
      <c r="A65" s="42"/>
      <c r="B65" s="42"/>
      <c r="F65" s="35"/>
      <c r="G65" s="104" t="s">
        <v>26</v>
      </c>
      <c r="H65" s="105"/>
      <c r="I65" s="35"/>
    </row>
    <row r="66" spans="7:9" ht="15.75">
      <c r="G66" s="106">
        <f>IF(SUM(H14:H62)=0,"",SUM(H63:H64))</f>
      </c>
      <c r="H66" s="107"/>
      <c r="I66" s="12"/>
    </row>
    <row r="67" spans="8:9" ht="7.5" customHeight="1">
      <c r="H67" s="3"/>
      <c r="I67" s="12"/>
    </row>
    <row r="68" spans="8:9" ht="7.5" customHeight="1">
      <c r="H68" s="3"/>
      <c r="I68" s="12"/>
    </row>
    <row r="69" spans="1:8" s="10" customFormat="1" ht="22.5">
      <c r="A69" s="43" t="s">
        <v>3</v>
      </c>
      <c r="B69" s="58" t="s">
        <v>52</v>
      </c>
      <c r="C69" s="44" t="s">
        <v>175</v>
      </c>
      <c r="D69" s="44" t="s">
        <v>4</v>
      </c>
      <c r="E69" s="44" t="s">
        <v>5</v>
      </c>
      <c r="F69" s="90" t="s">
        <v>24</v>
      </c>
      <c r="G69" s="47" t="s">
        <v>25</v>
      </c>
      <c r="H69" s="45" t="s">
        <v>6</v>
      </c>
    </row>
    <row r="70" spans="1:8" s="10" customFormat="1" ht="11.25" customHeight="1">
      <c r="A70" s="66">
        <v>1</v>
      </c>
      <c r="B70" s="68"/>
      <c r="C70" s="78" t="s">
        <v>53</v>
      </c>
      <c r="D70" s="60"/>
      <c r="E70" s="85"/>
      <c r="F70" s="91"/>
      <c r="G70" s="60"/>
      <c r="H70" s="79"/>
    </row>
    <row r="71" spans="1:12" s="10" customFormat="1" ht="24">
      <c r="A71" s="50" t="s">
        <v>32</v>
      </c>
      <c r="B71" s="59" t="s">
        <v>60</v>
      </c>
      <c r="C71" s="51" t="s">
        <v>61</v>
      </c>
      <c r="D71" s="52" t="s">
        <v>40</v>
      </c>
      <c r="E71" s="82">
        <v>6</v>
      </c>
      <c r="F71" s="53">
        <v>360</v>
      </c>
      <c r="G71" s="48"/>
      <c r="H71" s="69">
        <f aca="true" t="shared" si="4" ref="H71:H76">IF(G71="","",IF(ISTEXT(G71),"NC",G71*E71))</f>
      </c>
      <c r="I71" s="9">
        <f aca="true" t="shared" si="5" ref="I71:I76">F71*E71</f>
        <v>2160</v>
      </c>
      <c r="L71" s="9"/>
    </row>
    <row r="72" spans="1:12" s="10" customFormat="1" ht="24">
      <c r="A72" s="50" t="s">
        <v>44</v>
      </c>
      <c r="B72" s="59" t="s">
        <v>62</v>
      </c>
      <c r="C72" s="51" t="s">
        <v>63</v>
      </c>
      <c r="D72" s="52" t="s">
        <v>40</v>
      </c>
      <c r="E72" s="82">
        <v>44</v>
      </c>
      <c r="F72" s="53">
        <v>24.43</v>
      </c>
      <c r="G72" s="48"/>
      <c r="H72" s="69">
        <f t="shared" si="4"/>
      </c>
      <c r="I72" s="9">
        <f t="shared" si="5"/>
        <v>1074.92</v>
      </c>
      <c r="L72" s="9"/>
    </row>
    <row r="73" spans="1:12" s="10" customFormat="1" ht="36">
      <c r="A73" s="50" t="s">
        <v>51</v>
      </c>
      <c r="B73" s="59" t="s">
        <v>64</v>
      </c>
      <c r="C73" s="51" t="s">
        <v>65</v>
      </c>
      <c r="D73" s="52" t="s">
        <v>66</v>
      </c>
      <c r="E73" s="82">
        <v>4</v>
      </c>
      <c r="F73" s="53">
        <v>491.75</v>
      </c>
      <c r="G73" s="48"/>
      <c r="H73" s="69">
        <f t="shared" si="4"/>
      </c>
      <c r="I73" s="9">
        <f t="shared" si="5"/>
        <v>1967</v>
      </c>
      <c r="L73" s="9"/>
    </row>
    <row r="74" spans="1:12" s="10" customFormat="1" ht="24">
      <c r="A74" s="50" t="s">
        <v>57</v>
      </c>
      <c r="B74" s="59" t="s">
        <v>67</v>
      </c>
      <c r="C74" s="51" t="s">
        <v>68</v>
      </c>
      <c r="D74" s="52" t="s">
        <v>66</v>
      </c>
      <c r="E74" s="82">
        <v>4</v>
      </c>
      <c r="F74" s="53">
        <v>384.17</v>
      </c>
      <c r="G74" s="48"/>
      <c r="H74" s="69">
        <f t="shared" si="4"/>
      </c>
      <c r="I74" s="9">
        <f t="shared" si="5"/>
        <v>1536.68</v>
      </c>
      <c r="L74" s="9"/>
    </row>
    <row r="75" spans="1:12" s="10" customFormat="1" ht="24">
      <c r="A75" s="50" t="s">
        <v>58</v>
      </c>
      <c r="B75" s="59" t="s">
        <v>69</v>
      </c>
      <c r="C75" s="51" t="s">
        <v>70</v>
      </c>
      <c r="D75" s="52" t="s">
        <v>38</v>
      </c>
      <c r="E75" s="82">
        <v>40</v>
      </c>
      <c r="F75" s="53">
        <v>1.59</v>
      </c>
      <c r="G75" s="48"/>
      <c r="H75" s="69">
        <f t="shared" si="4"/>
      </c>
      <c r="I75" s="9">
        <f t="shared" si="5"/>
        <v>63.6</v>
      </c>
      <c r="L75" s="9"/>
    </row>
    <row r="76" spans="1:12" s="10" customFormat="1" ht="24">
      <c r="A76" s="50" t="s">
        <v>59</v>
      </c>
      <c r="B76" s="59" t="s">
        <v>71</v>
      </c>
      <c r="C76" s="51" t="s">
        <v>72</v>
      </c>
      <c r="D76" s="52" t="s">
        <v>40</v>
      </c>
      <c r="E76" s="82">
        <v>3.2</v>
      </c>
      <c r="F76" s="53">
        <v>831.6</v>
      </c>
      <c r="G76" s="48"/>
      <c r="H76" s="69">
        <f t="shared" si="4"/>
      </c>
      <c r="I76" s="9">
        <f t="shared" si="5"/>
        <v>2661.1200000000003</v>
      </c>
      <c r="L76" s="9"/>
    </row>
    <row r="77" spans="1:12" s="10" customFormat="1" ht="12.75">
      <c r="A77" s="54"/>
      <c r="B77" s="61"/>
      <c r="C77" s="55"/>
      <c r="D77" s="56"/>
      <c r="E77" s="86"/>
      <c r="F77" s="92" t="s">
        <v>29</v>
      </c>
      <c r="G77" s="76"/>
      <c r="H77" s="77">
        <f>SUM(H71:H76)</f>
        <v>0</v>
      </c>
      <c r="I77" s="9"/>
      <c r="L77" s="9"/>
    </row>
    <row r="78" spans="1:12" s="10" customFormat="1" ht="12.75">
      <c r="A78" s="66">
        <v>2</v>
      </c>
      <c r="B78" s="68"/>
      <c r="C78" s="67" t="s">
        <v>73</v>
      </c>
      <c r="D78" s="57"/>
      <c r="E78" s="84"/>
      <c r="F78" s="93"/>
      <c r="G78" s="57"/>
      <c r="H78" s="70"/>
      <c r="I78" s="9">
        <f>F78*E78</f>
        <v>0</v>
      </c>
      <c r="L78" s="9"/>
    </row>
    <row r="79" spans="1:12" s="10" customFormat="1" ht="12">
      <c r="A79" s="50" t="s">
        <v>33</v>
      </c>
      <c r="B79" s="59" t="s">
        <v>74</v>
      </c>
      <c r="C79" s="51" t="s">
        <v>75</v>
      </c>
      <c r="D79" s="52" t="s">
        <v>54</v>
      </c>
      <c r="E79" s="82">
        <v>480</v>
      </c>
      <c r="F79" s="96">
        <v>15.62</v>
      </c>
      <c r="G79" s="48"/>
      <c r="H79" s="69">
        <f>IF(G79="","",IF(ISTEXT(G79),"NC",G79*E79))</f>
      </c>
      <c r="I79" s="9">
        <f>F79*E79</f>
        <v>7497.599999999999</v>
      </c>
      <c r="L79" s="9"/>
    </row>
    <row r="80" spans="1:12" s="10" customFormat="1" ht="36">
      <c r="A80" s="50" t="s">
        <v>34</v>
      </c>
      <c r="B80" s="59" t="s">
        <v>76</v>
      </c>
      <c r="C80" s="51" t="s">
        <v>77</v>
      </c>
      <c r="D80" s="52" t="s">
        <v>78</v>
      </c>
      <c r="E80" s="82">
        <v>9540</v>
      </c>
      <c r="F80" s="53">
        <v>1.3</v>
      </c>
      <c r="G80" s="48"/>
      <c r="H80" s="69">
        <f>IF(G80="","",IF(ISTEXT(G80),"NC",G80*E80))</f>
      </c>
      <c r="I80" s="9">
        <f>F80*E80</f>
        <v>12402</v>
      </c>
      <c r="L80" s="9"/>
    </row>
    <row r="81" spans="1:12" s="10" customFormat="1" ht="24">
      <c r="A81" s="50" t="s">
        <v>37</v>
      </c>
      <c r="B81" s="59" t="s">
        <v>79</v>
      </c>
      <c r="C81" s="51" t="s">
        <v>80</v>
      </c>
      <c r="D81" s="52" t="s">
        <v>81</v>
      </c>
      <c r="E81" s="82">
        <v>78</v>
      </c>
      <c r="F81" s="96">
        <v>35.13</v>
      </c>
      <c r="G81" s="48"/>
      <c r="H81" s="69">
        <f>IF(G81="","",IF(ISTEXT(G81),"NC",G81*E81))</f>
      </c>
      <c r="I81" s="9">
        <f>F81*E81</f>
        <v>2740.1400000000003</v>
      </c>
      <c r="L81" s="9"/>
    </row>
    <row r="82" spans="1:12" s="10" customFormat="1" ht="12.75">
      <c r="A82" s="72"/>
      <c r="B82" s="73"/>
      <c r="C82" s="74"/>
      <c r="D82" s="75"/>
      <c r="E82" s="83"/>
      <c r="F82" s="92" t="s">
        <v>29</v>
      </c>
      <c r="G82" s="76"/>
      <c r="H82" s="77">
        <f>SUM(H79:H81)</f>
        <v>0</v>
      </c>
      <c r="I82" s="9"/>
      <c r="L82" s="9"/>
    </row>
    <row r="83" spans="1:8" s="10" customFormat="1" ht="11.25" customHeight="1">
      <c r="A83" s="66">
        <v>3</v>
      </c>
      <c r="B83" s="68"/>
      <c r="C83" s="78" t="s">
        <v>82</v>
      </c>
      <c r="D83" s="60"/>
      <c r="E83" s="85"/>
      <c r="F83" s="91"/>
      <c r="G83" s="60"/>
      <c r="H83" s="79"/>
    </row>
    <row r="84" spans="1:12" s="10" customFormat="1" ht="84">
      <c r="A84" s="50" t="s">
        <v>41</v>
      </c>
      <c r="B84" s="59" t="s">
        <v>83</v>
      </c>
      <c r="C84" s="51" t="s">
        <v>84</v>
      </c>
      <c r="D84" s="52" t="s">
        <v>85</v>
      </c>
      <c r="E84" s="82">
        <v>204.24</v>
      </c>
      <c r="F84" s="96">
        <v>51.34</v>
      </c>
      <c r="G84" s="48"/>
      <c r="H84" s="69">
        <f>IF(G84="","",IF(ISTEXT(G84),"NC",G84*E84))</f>
      </c>
      <c r="I84" s="9">
        <f>F84*E84</f>
        <v>10485.681600000002</v>
      </c>
      <c r="L84" s="9"/>
    </row>
    <row r="85" spans="1:12" s="10" customFormat="1" ht="12.75">
      <c r="A85" s="54"/>
      <c r="B85" s="61"/>
      <c r="C85" s="55"/>
      <c r="D85" s="56"/>
      <c r="E85" s="86"/>
      <c r="F85" s="92" t="s">
        <v>29</v>
      </c>
      <c r="G85" s="76"/>
      <c r="H85" s="77">
        <f>SUM(H84:H84)</f>
        <v>0</v>
      </c>
      <c r="I85" s="9"/>
      <c r="L85" s="9"/>
    </row>
    <row r="86" spans="1:12" s="10" customFormat="1" ht="12.75">
      <c r="A86" s="66">
        <v>4</v>
      </c>
      <c r="B86" s="68"/>
      <c r="C86" s="67" t="s">
        <v>86</v>
      </c>
      <c r="D86" s="57"/>
      <c r="E86" s="84"/>
      <c r="F86" s="93"/>
      <c r="G86" s="57"/>
      <c r="H86" s="70"/>
      <c r="I86" s="9">
        <f>F86*E86</f>
        <v>0</v>
      </c>
      <c r="L86" s="9"/>
    </row>
    <row r="87" spans="1:12" s="10" customFormat="1" ht="48">
      <c r="A87" s="50" t="s">
        <v>45</v>
      </c>
      <c r="B87" s="59" t="s">
        <v>87</v>
      </c>
      <c r="C87" s="51" t="s">
        <v>88</v>
      </c>
      <c r="D87" s="52" t="s">
        <v>38</v>
      </c>
      <c r="E87" s="82">
        <v>172</v>
      </c>
      <c r="F87" s="96">
        <v>183.91</v>
      </c>
      <c r="G87" s="48"/>
      <c r="H87" s="69">
        <f>IF(G87="","",IF(ISTEXT(G87),"NC",G87*E87))</f>
      </c>
      <c r="I87" s="9">
        <f>F87*E87</f>
        <v>31632.52</v>
      </c>
      <c r="L87" s="9"/>
    </row>
    <row r="88" spans="1:12" s="10" customFormat="1" ht="48">
      <c r="A88" s="50" t="s">
        <v>42</v>
      </c>
      <c r="B88" s="59" t="s">
        <v>89</v>
      </c>
      <c r="C88" s="51" t="s">
        <v>90</v>
      </c>
      <c r="D88" s="52" t="s">
        <v>38</v>
      </c>
      <c r="E88" s="82">
        <v>20</v>
      </c>
      <c r="F88" s="96">
        <v>580.95</v>
      </c>
      <c r="G88" s="48"/>
      <c r="H88" s="69">
        <f>IF(G88="","",IF(ISTEXT(G88),"NC",G88*E88))</f>
      </c>
      <c r="I88" s="9">
        <f>F88*E88</f>
        <v>11619</v>
      </c>
      <c r="L88" s="9"/>
    </row>
    <row r="89" spans="1:12" s="10" customFormat="1" ht="48">
      <c r="A89" s="50" t="s">
        <v>43</v>
      </c>
      <c r="B89" s="59" t="s">
        <v>91</v>
      </c>
      <c r="C89" s="51" t="s">
        <v>92</v>
      </c>
      <c r="D89" s="52" t="s">
        <v>38</v>
      </c>
      <c r="E89" s="82">
        <v>192</v>
      </c>
      <c r="F89" s="88">
        <v>89.1</v>
      </c>
      <c r="G89" s="48"/>
      <c r="H89" s="69">
        <f>IF(G89="","",IF(ISTEXT(G89),"NC",G89*E89))</f>
      </c>
      <c r="I89" s="9">
        <f>F89*E89</f>
        <v>17107.199999999997</v>
      </c>
      <c r="L89" s="9"/>
    </row>
    <row r="90" spans="1:12" s="10" customFormat="1" ht="24">
      <c r="A90" s="50" t="s">
        <v>47</v>
      </c>
      <c r="B90" s="59" t="s">
        <v>93</v>
      </c>
      <c r="C90" s="51" t="s">
        <v>94</v>
      </c>
      <c r="D90" s="52" t="s">
        <v>46</v>
      </c>
      <c r="E90" s="82">
        <v>20</v>
      </c>
      <c r="F90" s="96">
        <v>288.66</v>
      </c>
      <c r="G90" s="48"/>
      <c r="H90" s="69">
        <f>IF(G90="","",IF(ISTEXT(G90),"NC",G90*E90))</f>
      </c>
      <c r="I90" s="9">
        <f>F90*E90</f>
        <v>5773.200000000001</v>
      </c>
      <c r="L90" s="9"/>
    </row>
    <row r="91" spans="1:12" s="10" customFormat="1" ht="12.75">
      <c r="A91" s="72"/>
      <c r="B91" s="73"/>
      <c r="C91" s="74"/>
      <c r="D91" s="75"/>
      <c r="E91" s="83"/>
      <c r="F91" s="92" t="s">
        <v>29</v>
      </c>
      <c r="G91" s="76"/>
      <c r="H91" s="77">
        <f>SUM(H87:H90)</f>
        <v>0</v>
      </c>
      <c r="I91" s="9"/>
      <c r="L91" s="9"/>
    </row>
    <row r="92" spans="1:8" s="10" customFormat="1" ht="11.25" customHeight="1">
      <c r="A92" s="66">
        <v>5</v>
      </c>
      <c r="B92" s="68"/>
      <c r="C92" s="78" t="s">
        <v>82</v>
      </c>
      <c r="D92" s="60"/>
      <c r="E92" s="85"/>
      <c r="F92" s="91"/>
      <c r="G92" s="60"/>
      <c r="H92" s="79"/>
    </row>
    <row r="93" spans="1:12" s="10" customFormat="1" ht="12">
      <c r="A93" s="50" t="s">
        <v>95</v>
      </c>
      <c r="B93" s="59" t="s">
        <v>118</v>
      </c>
      <c r="C93" s="51" t="s">
        <v>119</v>
      </c>
      <c r="D93" s="52" t="s">
        <v>120</v>
      </c>
      <c r="E93" s="82">
        <v>3020.6</v>
      </c>
      <c r="F93" s="96">
        <v>4.93</v>
      </c>
      <c r="G93" s="48"/>
      <c r="H93" s="69">
        <f>IF(G93="","",IF(ISTEXT(G93),"NC",G93*E93))</f>
      </c>
      <c r="I93" s="9">
        <f>F93*E93</f>
        <v>14891.557999999999</v>
      </c>
      <c r="L93" s="9"/>
    </row>
    <row r="94" spans="1:12" s="10" customFormat="1" ht="12">
      <c r="A94" s="50" t="s">
        <v>96</v>
      </c>
      <c r="B94" s="59" t="s">
        <v>121</v>
      </c>
      <c r="C94" s="51" t="s">
        <v>122</v>
      </c>
      <c r="D94" s="52" t="s">
        <v>120</v>
      </c>
      <c r="E94" s="82">
        <v>26.6</v>
      </c>
      <c r="F94" s="96">
        <v>4.61</v>
      </c>
      <c r="G94" s="48"/>
      <c r="H94" s="69">
        <f aca="true" t="shared" si="6" ref="H94:H115">IF(G94="","",IF(ISTEXT(G94),"NC",G94*E94))</f>
      </c>
      <c r="I94" s="9">
        <f aca="true" t="shared" si="7" ref="I94:I115">F94*E94</f>
        <v>122.62600000000002</v>
      </c>
      <c r="L94" s="9"/>
    </row>
    <row r="95" spans="1:12" s="10" customFormat="1" ht="12">
      <c r="A95" s="50" t="s">
        <v>97</v>
      </c>
      <c r="B95" s="59" t="s">
        <v>123</v>
      </c>
      <c r="C95" s="51" t="s">
        <v>124</v>
      </c>
      <c r="D95" s="52" t="s">
        <v>120</v>
      </c>
      <c r="E95" s="82">
        <v>785.4</v>
      </c>
      <c r="F95" s="96">
        <v>4.93</v>
      </c>
      <c r="G95" s="48"/>
      <c r="H95" s="69">
        <f t="shared" si="6"/>
      </c>
      <c r="I95" s="9">
        <f t="shared" si="7"/>
        <v>3872.0219999999995</v>
      </c>
      <c r="L95" s="9"/>
    </row>
    <row r="96" spans="1:12" s="10" customFormat="1" ht="12">
      <c r="A96" s="50" t="s">
        <v>98</v>
      </c>
      <c r="B96" s="59" t="s">
        <v>125</v>
      </c>
      <c r="C96" s="51" t="s">
        <v>126</v>
      </c>
      <c r="D96" s="52" t="s">
        <v>120</v>
      </c>
      <c r="E96" s="82">
        <v>276.2</v>
      </c>
      <c r="F96" s="96">
        <v>5.42</v>
      </c>
      <c r="G96" s="48"/>
      <c r="H96" s="69">
        <f t="shared" si="6"/>
      </c>
      <c r="I96" s="9">
        <f t="shared" si="7"/>
        <v>1497.004</v>
      </c>
      <c r="L96" s="9"/>
    </row>
    <row r="97" spans="1:12" s="10" customFormat="1" ht="12">
      <c r="A97" s="50" t="s">
        <v>99</v>
      </c>
      <c r="B97" s="59" t="s">
        <v>127</v>
      </c>
      <c r="C97" s="51" t="s">
        <v>128</v>
      </c>
      <c r="D97" s="52" t="s">
        <v>120</v>
      </c>
      <c r="E97" s="82">
        <v>2007.6</v>
      </c>
      <c r="F97" s="96">
        <v>5.86</v>
      </c>
      <c r="G97" s="48"/>
      <c r="H97" s="69">
        <f t="shared" si="6"/>
      </c>
      <c r="I97" s="9">
        <f t="shared" si="7"/>
        <v>11764.536</v>
      </c>
      <c r="L97" s="9"/>
    </row>
    <row r="98" spans="1:12" s="10" customFormat="1" ht="12">
      <c r="A98" s="50" t="s">
        <v>100</v>
      </c>
      <c r="B98" s="59" t="s">
        <v>129</v>
      </c>
      <c r="C98" s="51" t="s">
        <v>130</v>
      </c>
      <c r="D98" s="52" t="s">
        <v>120</v>
      </c>
      <c r="E98" s="82">
        <v>3471.6</v>
      </c>
      <c r="F98" s="96">
        <v>5.18</v>
      </c>
      <c r="G98" s="48"/>
      <c r="H98" s="69">
        <f t="shared" si="6"/>
      </c>
      <c r="I98" s="9">
        <f t="shared" si="7"/>
        <v>17982.888</v>
      </c>
      <c r="L98" s="9"/>
    </row>
    <row r="99" spans="1:12" s="10" customFormat="1" ht="24">
      <c r="A99" s="50" t="s">
        <v>101</v>
      </c>
      <c r="B99" s="59" t="s">
        <v>131</v>
      </c>
      <c r="C99" s="51" t="s">
        <v>132</v>
      </c>
      <c r="D99" s="52" t="s">
        <v>38</v>
      </c>
      <c r="E99" s="82">
        <v>16.8</v>
      </c>
      <c r="F99" s="96">
        <v>89.85</v>
      </c>
      <c r="G99" s="48"/>
      <c r="H99" s="69">
        <f t="shared" si="6"/>
      </c>
      <c r="I99" s="9">
        <f t="shared" si="7"/>
        <v>1509.48</v>
      </c>
      <c r="L99" s="9"/>
    </row>
    <row r="100" spans="1:12" s="10" customFormat="1" ht="48">
      <c r="A100" s="50" t="s">
        <v>102</v>
      </c>
      <c r="B100" s="59" t="s">
        <v>133</v>
      </c>
      <c r="C100" s="51" t="s">
        <v>134</v>
      </c>
      <c r="D100" s="52" t="s">
        <v>135</v>
      </c>
      <c r="E100" s="82">
        <v>17.132544000000003</v>
      </c>
      <c r="F100" s="96">
        <v>111.22</v>
      </c>
      <c r="G100" s="48"/>
      <c r="H100" s="69">
        <f t="shared" si="6"/>
      </c>
      <c r="I100" s="9">
        <f t="shared" si="7"/>
        <v>1905.4815436800004</v>
      </c>
      <c r="L100" s="9"/>
    </row>
    <row r="101" spans="1:12" s="10" customFormat="1" ht="36">
      <c r="A101" s="50" t="s">
        <v>103</v>
      </c>
      <c r="B101" s="59" t="s">
        <v>136</v>
      </c>
      <c r="C101" s="51" t="s">
        <v>137</v>
      </c>
      <c r="D101" s="52" t="s">
        <v>36</v>
      </c>
      <c r="E101" s="82">
        <v>2.7520000000000002</v>
      </c>
      <c r="F101" s="96">
        <v>251</v>
      </c>
      <c r="G101" s="48"/>
      <c r="H101" s="69">
        <f t="shared" si="6"/>
      </c>
      <c r="I101" s="9">
        <f t="shared" si="7"/>
        <v>690.7520000000001</v>
      </c>
      <c r="L101" s="9"/>
    </row>
    <row r="102" spans="1:12" s="10" customFormat="1" ht="24">
      <c r="A102" s="50" t="s">
        <v>104</v>
      </c>
      <c r="B102" s="59" t="s">
        <v>138</v>
      </c>
      <c r="C102" s="51" t="s">
        <v>139</v>
      </c>
      <c r="D102" s="52" t="s">
        <v>36</v>
      </c>
      <c r="E102" s="82">
        <v>75.3948</v>
      </c>
      <c r="F102" s="96">
        <v>30.8</v>
      </c>
      <c r="G102" s="48"/>
      <c r="H102" s="69">
        <f t="shared" si="6"/>
      </c>
      <c r="I102" s="9">
        <f t="shared" si="7"/>
        <v>2322.1598400000003</v>
      </c>
      <c r="L102" s="9"/>
    </row>
    <row r="103" spans="1:12" s="10" customFormat="1" ht="12">
      <c r="A103" s="50" t="s">
        <v>105</v>
      </c>
      <c r="B103" s="59" t="s">
        <v>140</v>
      </c>
      <c r="C103" s="51" t="s">
        <v>141</v>
      </c>
      <c r="D103" s="52" t="s">
        <v>120</v>
      </c>
      <c r="E103" s="82">
        <v>3471.6</v>
      </c>
      <c r="F103" s="96">
        <v>5.83</v>
      </c>
      <c r="G103" s="48"/>
      <c r="H103" s="69">
        <f t="shared" si="6"/>
      </c>
      <c r="I103" s="9">
        <f t="shared" si="7"/>
        <v>20239.428</v>
      </c>
      <c r="L103" s="9"/>
    </row>
    <row r="104" spans="1:12" s="10" customFormat="1" ht="12">
      <c r="A104" s="50" t="s">
        <v>106</v>
      </c>
      <c r="B104" s="59" t="s">
        <v>142</v>
      </c>
      <c r="C104" s="51" t="s">
        <v>143</v>
      </c>
      <c r="D104" s="52" t="s">
        <v>120</v>
      </c>
      <c r="E104" s="82">
        <v>785.4</v>
      </c>
      <c r="F104" s="96">
        <v>5.52</v>
      </c>
      <c r="G104" s="48"/>
      <c r="H104" s="69">
        <f t="shared" si="6"/>
      </c>
      <c r="I104" s="9">
        <f t="shared" si="7"/>
        <v>4335.407999999999</v>
      </c>
      <c r="L104" s="9"/>
    </row>
    <row r="105" spans="1:12" s="10" customFormat="1" ht="12">
      <c r="A105" s="50" t="s">
        <v>107</v>
      </c>
      <c r="B105" s="59" t="s">
        <v>144</v>
      </c>
      <c r="C105" s="51" t="s">
        <v>145</v>
      </c>
      <c r="D105" s="52" t="s">
        <v>120</v>
      </c>
      <c r="E105" s="82">
        <v>3020.6</v>
      </c>
      <c r="F105" s="96">
        <v>5.52</v>
      </c>
      <c r="G105" s="48"/>
      <c r="H105" s="69">
        <f t="shared" si="6"/>
      </c>
      <c r="I105" s="9">
        <f t="shared" si="7"/>
        <v>16673.712</v>
      </c>
      <c r="L105" s="9"/>
    </row>
    <row r="106" spans="1:12" s="10" customFormat="1" ht="12">
      <c r="A106" s="50" t="s">
        <v>108</v>
      </c>
      <c r="B106" s="59" t="s">
        <v>146</v>
      </c>
      <c r="C106" s="51" t="s">
        <v>147</v>
      </c>
      <c r="D106" s="52" t="s">
        <v>120</v>
      </c>
      <c r="E106" s="82">
        <v>26.6</v>
      </c>
      <c r="F106" s="96">
        <v>5.52</v>
      </c>
      <c r="G106" s="48"/>
      <c r="H106" s="69">
        <f t="shared" si="6"/>
      </c>
      <c r="I106" s="9">
        <f t="shared" si="7"/>
        <v>146.832</v>
      </c>
      <c r="L106" s="9"/>
    </row>
    <row r="107" spans="1:12" s="10" customFormat="1" ht="12">
      <c r="A107" s="50" t="s">
        <v>109</v>
      </c>
      <c r="B107" s="59" t="s">
        <v>148</v>
      </c>
      <c r="C107" s="51" t="s">
        <v>149</v>
      </c>
      <c r="D107" s="52" t="s">
        <v>120</v>
      </c>
      <c r="E107" s="82">
        <v>276.2</v>
      </c>
      <c r="F107" s="96">
        <v>6.08</v>
      </c>
      <c r="G107" s="48"/>
      <c r="H107" s="69">
        <f t="shared" si="6"/>
      </c>
      <c r="I107" s="9">
        <f t="shared" si="7"/>
        <v>1679.296</v>
      </c>
      <c r="L107" s="9"/>
    </row>
    <row r="108" spans="1:12" s="10" customFormat="1" ht="36">
      <c r="A108" s="50" t="s">
        <v>110</v>
      </c>
      <c r="B108" s="59" t="s">
        <v>150</v>
      </c>
      <c r="C108" s="51" t="s">
        <v>151</v>
      </c>
      <c r="D108" s="52" t="s">
        <v>36</v>
      </c>
      <c r="E108" s="82">
        <v>75.3948</v>
      </c>
      <c r="F108" s="96">
        <v>297.25</v>
      </c>
      <c r="G108" s="48"/>
      <c r="H108" s="69">
        <f t="shared" si="6"/>
      </c>
      <c r="I108" s="9">
        <f t="shared" si="7"/>
        <v>22411.104300000003</v>
      </c>
      <c r="L108" s="9"/>
    </row>
    <row r="109" spans="1:12" s="10" customFormat="1" ht="36">
      <c r="A109" s="50" t="s">
        <v>111</v>
      </c>
      <c r="B109" s="59" t="s">
        <v>152</v>
      </c>
      <c r="C109" s="51" t="s">
        <v>153</v>
      </c>
      <c r="D109" s="52" t="s">
        <v>85</v>
      </c>
      <c r="E109" s="82">
        <v>393.336</v>
      </c>
      <c r="F109" s="96">
        <v>32.48</v>
      </c>
      <c r="G109" s="48"/>
      <c r="H109" s="69">
        <f t="shared" si="6"/>
      </c>
      <c r="I109" s="9">
        <f t="shared" si="7"/>
        <v>12775.55328</v>
      </c>
      <c r="L109" s="9"/>
    </row>
    <row r="110" spans="1:12" s="10" customFormat="1" ht="60">
      <c r="A110" s="50" t="s">
        <v>112</v>
      </c>
      <c r="B110" s="59" t="s">
        <v>154</v>
      </c>
      <c r="C110" s="51" t="s">
        <v>155</v>
      </c>
      <c r="D110" s="52" t="s">
        <v>85</v>
      </c>
      <c r="E110" s="82">
        <v>393.336</v>
      </c>
      <c r="F110" s="96">
        <v>202.61</v>
      </c>
      <c r="G110" s="48"/>
      <c r="H110" s="69">
        <f t="shared" si="6"/>
      </c>
      <c r="I110" s="9">
        <f t="shared" si="7"/>
        <v>79693.80696</v>
      </c>
      <c r="L110" s="9"/>
    </row>
    <row r="111" spans="1:12" s="10" customFormat="1" ht="48">
      <c r="A111" s="50" t="s">
        <v>113</v>
      </c>
      <c r="B111" s="59" t="s">
        <v>156</v>
      </c>
      <c r="C111" s="51" t="s">
        <v>157</v>
      </c>
      <c r="D111" s="52" t="s">
        <v>158</v>
      </c>
      <c r="E111" s="82">
        <v>257.2</v>
      </c>
      <c r="F111" s="96">
        <v>5.13</v>
      </c>
      <c r="G111" s="48"/>
      <c r="H111" s="69">
        <f t="shared" si="6"/>
      </c>
      <c r="I111" s="9">
        <f t="shared" si="7"/>
        <v>1319.436</v>
      </c>
      <c r="L111" s="9"/>
    </row>
    <row r="112" spans="1:12" s="10" customFormat="1" ht="36">
      <c r="A112" s="50" t="s">
        <v>114</v>
      </c>
      <c r="B112" s="59" t="s">
        <v>159</v>
      </c>
      <c r="C112" s="51" t="s">
        <v>160</v>
      </c>
      <c r="D112" s="52" t="s">
        <v>158</v>
      </c>
      <c r="E112" s="82">
        <v>257.2</v>
      </c>
      <c r="F112" s="96">
        <v>3.55</v>
      </c>
      <c r="G112" s="48"/>
      <c r="H112" s="69">
        <f t="shared" si="6"/>
      </c>
      <c r="I112" s="9">
        <f t="shared" si="7"/>
        <v>913.06</v>
      </c>
      <c r="L112" s="9"/>
    </row>
    <row r="113" spans="1:12" s="10" customFormat="1" ht="60">
      <c r="A113" s="50" t="s">
        <v>115</v>
      </c>
      <c r="B113" s="59" t="s">
        <v>177</v>
      </c>
      <c r="C113" s="51" t="s">
        <v>178</v>
      </c>
      <c r="D113" s="52" t="s">
        <v>179</v>
      </c>
      <c r="E113" s="82">
        <v>1360</v>
      </c>
      <c r="F113" s="96">
        <v>7.5</v>
      </c>
      <c r="G113" s="48"/>
      <c r="H113" s="69">
        <f t="shared" si="6"/>
      </c>
      <c r="I113" s="9">
        <f t="shared" si="7"/>
        <v>10200</v>
      </c>
      <c r="L113" s="9"/>
    </row>
    <row r="114" spans="1:12" s="10" customFormat="1" ht="84">
      <c r="A114" s="50" t="s">
        <v>116</v>
      </c>
      <c r="B114" s="59" t="s">
        <v>161</v>
      </c>
      <c r="C114" s="51" t="s">
        <v>162</v>
      </c>
      <c r="D114" s="52" t="s">
        <v>163</v>
      </c>
      <c r="E114" s="82">
        <v>340</v>
      </c>
      <c r="F114" s="96">
        <v>15.86</v>
      </c>
      <c r="G114" s="48"/>
      <c r="H114" s="69">
        <f>IF(G114="","",IF(ISTEXT(G114),"NC",G114*E114))</f>
      </c>
      <c r="I114" s="9">
        <f>F114*E114</f>
        <v>5392.4</v>
      </c>
      <c r="L114" s="9"/>
    </row>
    <row r="115" spans="1:12" s="10" customFormat="1" ht="24">
      <c r="A115" s="50" t="s">
        <v>117</v>
      </c>
      <c r="B115" s="59" t="s">
        <v>164</v>
      </c>
      <c r="C115" s="51" t="s">
        <v>165</v>
      </c>
      <c r="D115" s="52" t="s">
        <v>166</v>
      </c>
      <c r="E115" s="82">
        <v>4</v>
      </c>
      <c r="F115" s="96">
        <v>3828.8</v>
      </c>
      <c r="G115" s="48"/>
      <c r="H115" s="69">
        <f t="shared" si="6"/>
      </c>
      <c r="I115" s="9">
        <f t="shared" si="7"/>
        <v>15315.2</v>
      </c>
      <c r="L115" s="9"/>
    </row>
    <row r="116" spans="1:12" s="10" customFormat="1" ht="12.75">
      <c r="A116" s="54"/>
      <c r="B116" s="61"/>
      <c r="C116" s="55"/>
      <c r="D116" s="56"/>
      <c r="E116" s="86"/>
      <c r="F116" s="92" t="s">
        <v>29</v>
      </c>
      <c r="G116" s="76"/>
      <c r="H116" s="77">
        <f>SUM(H93:H115)</f>
        <v>0</v>
      </c>
      <c r="I116" s="9"/>
      <c r="L116" s="9"/>
    </row>
    <row r="117" spans="1:12" s="10" customFormat="1" ht="12.75">
      <c r="A117" s="66">
        <v>6</v>
      </c>
      <c r="B117" s="68"/>
      <c r="C117" s="67" t="s">
        <v>173</v>
      </c>
      <c r="D117" s="57"/>
      <c r="E117" s="84"/>
      <c r="F117" s="93"/>
      <c r="G117" s="57"/>
      <c r="H117" s="70"/>
      <c r="I117" s="9">
        <f>F117*E117</f>
        <v>0</v>
      </c>
      <c r="L117" s="9"/>
    </row>
    <row r="118" spans="1:12" s="10" customFormat="1" ht="24">
      <c r="A118" s="50" t="s">
        <v>167</v>
      </c>
      <c r="B118" s="59" t="s">
        <v>169</v>
      </c>
      <c r="C118" s="51" t="s">
        <v>170</v>
      </c>
      <c r="D118" s="52" t="s">
        <v>54</v>
      </c>
      <c r="E118" s="82">
        <v>704</v>
      </c>
      <c r="F118" s="96">
        <v>18.84</v>
      </c>
      <c r="G118" s="48"/>
      <c r="H118" s="69">
        <f>IF(G118="","",IF(ISTEXT(G118),"NC",G118*E118))</f>
      </c>
      <c r="I118" s="9">
        <f>F118*E118</f>
        <v>13263.36</v>
      </c>
      <c r="L118" s="9"/>
    </row>
    <row r="119" spans="1:12" s="10" customFormat="1" ht="36">
      <c r="A119" s="50" t="s">
        <v>168</v>
      </c>
      <c r="B119" s="59" t="s">
        <v>171</v>
      </c>
      <c r="C119" s="51" t="s">
        <v>172</v>
      </c>
      <c r="D119" s="52" t="s">
        <v>54</v>
      </c>
      <c r="E119" s="82">
        <v>30</v>
      </c>
      <c r="F119" s="96">
        <v>666.6</v>
      </c>
      <c r="G119" s="48"/>
      <c r="H119" s="69">
        <f>IF(G119="","",IF(ISTEXT(G119),"NC",G119*E119))</f>
      </c>
      <c r="I119" s="9">
        <f>F119*E119</f>
        <v>19998</v>
      </c>
      <c r="L119" s="9"/>
    </row>
    <row r="120" spans="1:12" s="10" customFormat="1" ht="12.75">
      <c r="A120" s="72"/>
      <c r="B120" s="73"/>
      <c r="C120" s="74"/>
      <c r="D120" s="75"/>
      <c r="E120" s="83"/>
      <c r="F120" s="92" t="s">
        <v>29</v>
      </c>
      <c r="G120" s="76"/>
      <c r="H120" s="77">
        <f>SUM(H118:H119)</f>
        <v>0</v>
      </c>
      <c r="I120" s="9"/>
      <c r="L120" s="9"/>
    </row>
    <row r="121" spans="1:12" s="10" customFormat="1" ht="15">
      <c r="A121" s="62"/>
      <c r="B121" s="62"/>
      <c r="C121" s="63"/>
      <c r="D121" s="64"/>
      <c r="E121" s="65"/>
      <c r="F121" s="94"/>
      <c r="G121" s="80" t="s">
        <v>31</v>
      </c>
      <c r="H121" s="81">
        <f>IF(SUM(H71:H120)=0,"",SUM(H71:H120)/2)</f>
      </c>
      <c r="I121" s="9"/>
      <c r="L121" s="9"/>
    </row>
    <row r="122" spans="1:12" s="10" customFormat="1" ht="15">
      <c r="A122" s="62"/>
      <c r="B122" s="62"/>
      <c r="C122" s="63"/>
      <c r="D122" s="64"/>
      <c r="E122" s="65"/>
      <c r="F122" s="94"/>
      <c r="G122" s="87" t="s">
        <v>174</v>
      </c>
      <c r="H122" s="81">
        <f>IF(SUM(H71:H91)=0,"",H121*18%)</f>
      </c>
      <c r="I122" s="9"/>
      <c r="L122" s="9"/>
    </row>
    <row r="123" spans="1:9" s="36" customFormat="1" ht="9">
      <c r="A123" s="42"/>
      <c r="B123" s="42"/>
      <c r="F123" s="35"/>
      <c r="G123" s="104" t="s">
        <v>26</v>
      </c>
      <c r="H123" s="105"/>
      <c r="I123" s="35"/>
    </row>
    <row r="124" spans="7:9" ht="15.75">
      <c r="G124" s="106">
        <f>IF(SUM(H71:H120)=0,"",SUM(H121:H122))</f>
      </c>
      <c r="H124" s="107"/>
      <c r="I124" s="12"/>
    </row>
    <row r="125" spans="1:8" s="46" customFormat="1" ht="25.5" customHeight="1">
      <c r="A125" s="100" t="str">
        <f>" - "&amp;Dados!B21</f>
        <v> - A prestação dos serviços do objeto desta licitação deverá iniciar a partir da data de celebração do contrato pertinente, após emissão da Ordem de Serviço, conforme cronograma estabelecido em conjunto com o engenheiro da Prefeitura Municipal de Sumidouro;</v>
      </c>
      <c r="B125" s="100"/>
      <c r="C125" s="100"/>
      <c r="D125" s="100"/>
      <c r="E125" s="100"/>
      <c r="F125" s="100"/>
      <c r="G125" s="100"/>
      <c r="H125" s="100"/>
    </row>
    <row r="126" spans="1:8" s="46" customFormat="1" ht="11.25">
      <c r="A126" s="100" t="str">
        <f>" - "&amp;Dados!B22</f>
        <v> - O pertinente contrato terá vigência de 05 (cinco) meses, conforme Cronograma, a partir da emissão da Ordem de Serviço;</v>
      </c>
      <c r="B126" s="100"/>
      <c r="C126" s="100"/>
      <c r="D126" s="100"/>
      <c r="E126" s="100"/>
      <c r="F126" s="100"/>
      <c r="G126" s="100"/>
      <c r="H126" s="100"/>
    </row>
    <row r="127" spans="1:8" s="46" customFormat="1" ht="27.75" customHeight="1">
      <c r="A127" s="100" t="str">
        <f>" - "&amp;Dados!B23</f>
        <v> - O pagamento à firma contratada será efetuado por medição e documento comprovando o cumprimento das obrigações Contratuais, enviados pelo Secretário Municipal de Obras, Transporte e Serviços Públicos desta Prefeitura acompanhada de Nota Fiscal para aprovação e liberação.</v>
      </c>
      <c r="B127" s="100"/>
      <c r="C127" s="100"/>
      <c r="D127" s="100"/>
      <c r="E127" s="100"/>
      <c r="F127" s="100"/>
      <c r="G127" s="100"/>
      <c r="H127" s="100"/>
    </row>
    <row r="128" spans="1:8" s="10" customFormat="1" ht="11.25">
      <c r="A128" s="100" t="str">
        <f>" - "&amp;Dados!B24</f>
        <v> - Proposta válida por 60 (sessenta) dias</v>
      </c>
      <c r="B128" s="100"/>
      <c r="C128" s="100"/>
      <c r="D128" s="100"/>
      <c r="E128" s="100"/>
      <c r="F128" s="100"/>
      <c r="G128" s="100"/>
      <c r="H128" s="100"/>
    </row>
    <row r="135" spans="3:8" ht="12.75" customHeight="1">
      <c r="C135" s="1"/>
      <c r="E135" s="1"/>
      <c r="H135" s="1"/>
    </row>
    <row r="136" spans="3:8" ht="12.75">
      <c r="C136" s="1"/>
      <c r="E136" s="1"/>
      <c r="H136" s="1"/>
    </row>
    <row r="137" spans="3:8" ht="12.75">
      <c r="C137" s="49"/>
      <c r="E137" s="1"/>
      <c r="H137" s="1"/>
    </row>
    <row r="138" spans="3:8" ht="12.75">
      <c r="C138" s="1"/>
      <c r="E138" s="1"/>
      <c r="H138" s="1"/>
    </row>
    <row r="139" spans="3:8" ht="12.75">
      <c r="C139" s="1"/>
      <c r="E139" s="1"/>
      <c r="H139" s="1"/>
    </row>
  </sheetData>
  <sheetProtection/>
  <autoFilter ref="A11:H128"/>
  <mergeCells count="18">
    <mergeCell ref="G123:H123"/>
    <mergeCell ref="G124:H124"/>
    <mergeCell ref="G66:H66"/>
    <mergeCell ref="A128:H128"/>
    <mergeCell ref="A2:H2"/>
    <mergeCell ref="A125:H125"/>
    <mergeCell ref="A126:H126"/>
    <mergeCell ref="A127:H127"/>
    <mergeCell ref="E10:H10"/>
    <mergeCell ref="B8:H8"/>
    <mergeCell ref="B9:H9"/>
    <mergeCell ref="B10:C10"/>
    <mergeCell ref="G65:H65"/>
    <mergeCell ref="A3:H3"/>
    <mergeCell ref="A4:H4"/>
    <mergeCell ref="A6:H6"/>
    <mergeCell ref="A5:H5"/>
    <mergeCell ref="A7:B7"/>
  </mergeCells>
  <conditionalFormatting sqref="G66 G124">
    <cfRule type="expression" priority="4" dxfId="9" stopIfTrue="1">
      <formula>IF($K65="OK",IF(I65=1,TRUE(),FALSE()),FALSE())</formula>
    </cfRule>
    <cfRule type="expression" priority="5" dxfId="10" stopIfTrue="1">
      <formula>IF($K65="Empate",IF(I65=1,TRUE(),FALSE()),FALSE())</formula>
    </cfRule>
    <cfRule type="expression" priority="6" dxfId="7" stopIfTrue="1">
      <formula>IF($K65="Empate",IF(I65=2,TRUE(),FALSE()),FALSE())</formula>
    </cfRule>
  </conditionalFormatting>
  <conditionalFormatting sqref="H22:H25 H14:H20 H30:H34 H27:H28 H36:H58 H60:H64 H79:H82 H71:H77 H87:H91 H84:H85 H118:H122 H93:H116">
    <cfRule type="expression" priority="7" dxfId="3" stopIfTrue="1">
      <formula>IF(ISTEXT(G14),FALSE(),IF(G14&gt;F14,TRUE(),FALSE()))</formula>
    </cfRule>
  </conditionalFormatting>
  <conditionalFormatting sqref="G65 G123">
    <cfRule type="expression" priority="1" dxfId="5" stopIfTrue="1">
      <formula>IF($K65="Empate",IF(I65=1,TRUE(),FALSE()),FALSE())</formula>
    </cfRule>
    <cfRule type="expression" priority="2" dxfId="11" stopIfTrue="1">
      <formula>IF(I65="&gt;",FALSE(),IF(I65&gt;0,TRUE(),FALSE()))</formula>
    </cfRule>
    <cfRule type="expression" priority="3" dxfId="3" stopIfTrue="1">
      <formula>IF(I65="&gt;",TRUE(),FALSE())</formula>
    </cfRule>
  </conditionalFormatting>
  <conditionalFormatting sqref="C60:C64 C22:C25 C30:C34 C27:C28 C14:C20 C36:C58 C118:C122 C79:C82 C87:C91 C84:C85 C71:C77 C93:C116">
    <cfRule type="expression" priority="8" dxfId="2" stopIfTrue="1">
      <formula>IF(#REF!=1,IF(#REF!=0,1,0),0)</formula>
    </cfRule>
  </conditionalFormatting>
  <conditionalFormatting sqref="G60:G61 G14:G19 G30:G33 G27 G22:G24 G36:G57 G118:G119 G71:G76 G87:G90 G84 G79:G81 G93:G115">
    <cfRule type="cellIs" priority="9" dxfId="0" operator="equal" stopIfTrue="1">
      <formula>""</formula>
    </cfRule>
  </conditionalFormatting>
  <conditionalFormatting sqref="E10:H10 B8:B9 B10:C10">
    <cfRule type="cellIs" priority="10" dxfId="0" operator="equal" stopIfTrue="1">
      <formula>$H$1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77" r:id="rId4"/>
  <headerFooter alignWithMargins="0">
    <oddHeader>&amp;R&amp;"Arial,Negrito"&amp;6Página &amp;P de &amp;N.</oddHeader>
    <oddFooter>&amp;C
____________________________________
Assinatura e Carimbo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M3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2.28125" style="0" customWidth="1"/>
    <col min="2" max="2" width="56.28125" style="0" customWidth="1"/>
    <col min="3" max="5" width="36.421875" style="0" customWidth="1"/>
    <col min="6" max="13" width="14.57421875" style="0" customWidth="1"/>
    <col min="14" max="15" width="9.28125" style="0" customWidth="1"/>
  </cols>
  <sheetData>
    <row r="1" spans="1:7" ht="12.75">
      <c r="A1" s="21" t="s">
        <v>8</v>
      </c>
      <c r="B1" s="11" t="s">
        <v>176</v>
      </c>
      <c r="E1" s="6"/>
      <c r="F1" s="6"/>
      <c r="G1" s="6"/>
    </row>
    <row r="2" spans="1:7" ht="12.75">
      <c r="A2" s="21" t="s">
        <v>9</v>
      </c>
      <c r="B2" t="s">
        <v>183</v>
      </c>
      <c r="E2" s="6"/>
      <c r="F2" s="6"/>
      <c r="G2" s="6"/>
    </row>
    <row r="3" spans="1:7" ht="12.75">
      <c r="A3" s="21" t="s">
        <v>10</v>
      </c>
      <c r="B3" s="7" t="s">
        <v>180</v>
      </c>
      <c r="C3" s="7"/>
      <c r="E3" s="6"/>
      <c r="F3" s="6"/>
      <c r="G3" s="6"/>
    </row>
    <row r="4" spans="1:7" ht="12.75">
      <c r="A4" s="21" t="s">
        <v>11</v>
      </c>
      <c r="B4" s="14" t="s">
        <v>181</v>
      </c>
      <c r="C4" s="7"/>
      <c r="E4" s="6"/>
      <c r="F4" s="6"/>
      <c r="G4" s="6"/>
    </row>
    <row r="5" spans="1:7" ht="12.75">
      <c r="A5" s="21" t="s">
        <v>12</v>
      </c>
      <c r="B5" s="14" t="s">
        <v>48</v>
      </c>
      <c r="C5" s="7"/>
      <c r="E5" s="6"/>
      <c r="F5" s="6"/>
      <c r="G5" s="6"/>
    </row>
    <row r="6" spans="1:7" ht="12.75">
      <c r="A6" s="21" t="s">
        <v>18</v>
      </c>
      <c r="B6" s="17" t="s">
        <v>49</v>
      </c>
      <c r="C6" s="7"/>
      <c r="E6" s="6"/>
      <c r="F6" s="6"/>
      <c r="G6" s="6"/>
    </row>
    <row r="7" spans="1:7" ht="12.75">
      <c r="A7" s="21" t="s">
        <v>13</v>
      </c>
      <c r="B7" s="7" t="s">
        <v>184</v>
      </c>
      <c r="C7" s="7"/>
      <c r="E7" s="6"/>
      <c r="F7" s="6"/>
      <c r="G7" s="6"/>
    </row>
    <row r="8" spans="1:7" ht="12.75">
      <c r="A8" s="30" t="s">
        <v>22</v>
      </c>
      <c r="B8" s="34">
        <v>872710.6641330847</v>
      </c>
      <c r="C8" s="7"/>
      <c r="E8" s="6"/>
      <c r="F8" s="6"/>
      <c r="G8" s="6"/>
    </row>
    <row r="9" spans="1:7" ht="12.75">
      <c r="A9" s="22" t="s">
        <v>0</v>
      </c>
      <c r="E9" s="6"/>
      <c r="F9" s="6"/>
      <c r="G9" s="6"/>
    </row>
    <row r="10" spans="1:7" ht="12.75">
      <c r="A10" s="23" t="s">
        <v>2</v>
      </c>
      <c r="E10" s="6"/>
      <c r="F10" s="6"/>
      <c r="G10" s="6"/>
    </row>
    <row r="11" spans="1:7" ht="12.75">
      <c r="A11" s="24" t="s">
        <v>7</v>
      </c>
      <c r="E11" s="6"/>
      <c r="F11" s="6"/>
      <c r="G11" s="6"/>
    </row>
    <row r="12" spans="1:7" ht="12.75">
      <c r="A12" s="23" t="s">
        <v>19</v>
      </c>
      <c r="E12" s="6"/>
      <c r="F12" s="6"/>
      <c r="G12" s="6"/>
    </row>
    <row r="13" spans="1:7" ht="12.75">
      <c r="A13" s="23" t="s">
        <v>23</v>
      </c>
      <c r="E13" s="6"/>
      <c r="F13" s="6"/>
      <c r="G13" s="6"/>
    </row>
    <row r="14" spans="1:7" ht="12.75">
      <c r="A14" s="6"/>
      <c r="B14" s="29"/>
      <c r="E14" s="29"/>
      <c r="F14" s="6"/>
      <c r="G14" s="6"/>
    </row>
    <row r="15" spans="1:13" s="28" customFormat="1" ht="12.75">
      <c r="A15" s="27" t="s">
        <v>20</v>
      </c>
      <c r="B15" s="29" t="s">
        <v>55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s="28" customFormat="1" ht="12.75">
      <c r="A16" s="27" t="s">
        <v>21</v>
      </c>
      <c r="B16" s="29" t="s">
        <v>182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2:7" ht="12.75">
      <c r="B17" s="29"/>
      <c r="E17" s="6"/>
      <c r="F17" s="6"/>
      <c r="G17" s="6"/>
    </row>
    <row r="18" spans="2:7" ht="12.75">
      <c r="B18" s="29"/>
      <c r="E18" s="6"/>
      <c r="F18" s="6"/>
      <c r="G18" s="6"/>
    </row>
    <row r="19" spans="5:7" ht="12.75">
      <c r="E19" s="6"/>
      <c r="F19" s="6"/>
      <c r="G19" s="6"/>
    </row>
    <row r="20" spans="5:7" ht="12.75">
      <c r="E20" s="6"/>
      <c r="F20" s="6"/>
      <c r="G20" s="6"/>
    </row>
    <row r="21" spans="1:7" ht="63.75">
      <c r="A21" s="25" t="s">
        <v>14</v>
      </c>
      <c r="B21" s="26" t="s">
        <v>30</v>
      </c>
      <c r="E21" s="6"/>
      <c r="F21" s="6"/>
      <c r="G21" s="6"/>
    </row>
    <row r="22" spans="1:7" ht="25.5">
      <c r="A22" s="25" t="s">
        <v>15</v>
      </c>
      <c r="B22" s="26" t="s">
        <v>185</v>
      </c>
      <c r="E22" s="6"/>
      <c r="F22" s="6"/>
      <c r="G22" s="6"/>
    </row>
    <row r="23" spans="1:7" ht="63.75">
      <c r="A23" s="25" t="s">
        <v>16</v>
      </c>
      <c r="B23" s="26" t="s">
        <v>39</v>
      </c>
      <c r="E23" s="6"/>
      <c r="F23" s="6"/>
      <c r="G23" s="6"/>
    </row>
    <row r="24" spans="1:7" ht="25.5">
      <c r="A24" s="25" t="s">
        <v>17</v>
      </c>
      <c r="B24" s="26" t="s">
        <v>27</v>
      </c>
      <c r="E24" s="6"/>
      <c r="F24" s="6"/>
      <c r="G24" s="6"/>
    </row>
    <row r="25" spans="1:2" ht="25.5">
      <c r="A25" s="25" t="s">
        <v>50</v>
      </c>
      <c r="B25" s="95" t="s">
        <v>186</v>
      </c>
    </row>
    <row r="27" ht="12.75">
      <c r="C27" s="13"/>
    </row>
    <row r="28" ht="12.75">
      <c r="C28" s="13"/>
    </row>
    <row r="29" ht="12.75">
      <c r="C29" s="13"/>
    </row>
    <row r="30" ht="12.75">
      <c r="C30" s="13"/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2019-08-09T21:37:32Z</cp:lastPrinted>
  <dcterms:created xsi:type="dcterms:W3CDTF">2006-04-18T17:38:46Z</dcterms:created>
  <dcterms:modified xsi:type="dcterms:W3CDTF">2019-08-09T21:40:24Z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